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817" firstSheet="16" activeTab="24"/>
  </bookViews>
  <sheets>
    <sheet name="Mapa De Riesgos Extremos SGC" sheetId="1" r:id="rId1"/>
    <sheet name="Mapa De Riesgos Alto" sheetId="2" r:id="rId2"/>
    <sheet name="Hoja2" sheetId="3" state="hidden" r:id="rId3"/>
    <sheet name="Comercialización" sheetId="4" r:id="rId4"/>
    <sheet name="facturacion y ventas" sheetId="5" state="hidden" r:id="rId5"/>
    <sheet name="Producción" sheetId="6" r:id="rId6"/>
    <sheet name="Mantenimiento" sheetId="7" r:id="rId7"/>
    <sheet name="Jurídica" sheetId="8" r:id="rId8"/>
    <sheet name="distribucion" sheetId="9" state="hidden" r:id="rId9"/>
    <sheet name="talento humano" sheetId="10" state="hidden" r:id="rId10"/>
    <sheet name="Administrativa" sheetId="11" r:id="rId11"/>
    <sheet name="TIC'S" sheetId="12" r:id="rId12"/>
    <sheet name="Evaluación, Ctrl y Mejoramiento" sheetId="13" r:id="rId13"/>
    <sheet name="Planeación" sheetId="14" r:id="rId14"/>
    <sheet name="Direccionamiento Institucional" sheetId="15" r:id="rId15"/>
    <sheet name="compras" sheetId="16" state="hidden" r:id="rId16"/>
    <sheet name="gestion de calidad" sheetId="17" r:id="rId17"/>
    <sheet name="Financiera" sheetId="18" r:id="rId18"/>
    <sheet name="control de calidad" sheetId="19" r:id="rId19"/>
    <sheet name="Valoración Riesgo Control" sheetId="20" state="hidden" r:id="rId20"/>
    <sheet name="GRAFICO" sheetId="21" state="hidden" r:id="rId21"/>
    <sheet name="CAUSAS" sheetId="22" state="hidden" r:id="rId22"/>
    <sheet name="Hoja3" sheetId="23" state="hidden" r:id="rId23"/>
    <sheet name="Hoja7" sheetId="24" state="hidden" r:id="rId24"/>
    <sheet name="valoracion del riesgo" sheetId="25" r:id="rId25"/>
  </sheets>
  <definedNames>
    <definedName name="_xlnm.Print_Titles" localSheetId="0">'Mapa De Riesgos Extremos SGC'!$6:$8</definedName>
  </definedNames>
  <calcPr fullCalcOnLoad="1"/>
</workbook>
</file>

<file path=xl/comments1.xml><?xml version="1.0" encoding="utf-8"?>
<comments xmlns="http://schemas.openxmlformats.org/spreadsheetml/2006/main">
  <authors>
    <author>WALO 25</author>
  </authors>
  <commentList>
    <comment ref="B21" authorId="0">
      <text>
        <r>
          <rPr>
            <b/>
            <sz val="9"/>
            <rFont val="Tahoma"/>
            <family val="2"/>
          </rPr>
          <t>WALO 25:</t>
        </r>
        <r>
          <rPr>
            <sz val="9"/>
            <rFont val="Tahoma"/>
            <family val="2"/>
          </rPr>
          <t xml:space="preserve">
DIFERENCIA EN LOS RIESGOS PRESENTADOS EN LA CARACTERIZACION DEL PROCESO
</t>
        </r>
      </text>
    </comment>
  </commentList>
</comments>
</file>

<file path=xl/comments13.xml><?xml version="1.0" encoding="utf-8"?>
<comments xmlns="http://schemas.openxmlformats.org/spreadsheetml/2006/main">
  <authors>
    <author>WALO 25</author>
  </authors>
  <commentList>
    <comment ref="B8" authorId="0">
      <text>
        <r>
          <rPr>
            <b/>
            <sz val="9"/>
            <rFont val="Tahoma"/>
            <family val="2"/>
          </rPr>
          <t>WALO 25:</t>
        </r>
        <r>
          <rPr>
            <sz val="9"/>
            <rFont val="Tahoma"/>
            <family val="2"/>
          </rPr>
          <t xml:space="preserve">
ANEXAR RIESGOS, LA CARACTERIZACION PRESENTA 6
</t>
        </r>
      </text>
    </comment>
  </commentList>
</comments>
</file>

<file path=xl/comments14.xml><?xml version="1.0" encoding="utf-8"?>
<comments xmlns="http://schemas.openxmlformats.org/spreadsheetml/2006/main">
  <authors>
    <author>WALO 25</author>
  </authors>
  <commentList>
    <comment ref="B8" authorId="0">
      <text>
        <r>
          <rPr>
            <b/>
            <sz val="9"/>
            <rFont val="Tahoma"/>
            <family val="2"/>
          </rPr>
          <t>WALO 25:</t>
        </r>
        <r>
          <rPr>
            <sz val="9"/>
            <rFont val="Tahoma"/>
            <family val="2"/>
          </rPr>
          <t xml:space="preserve">
DIFERENCIA EN LOS RIESGOS PRESENTADOS EN LA CARACTERIZACION DEL PROCESO
</t>
        </r>
      </text>
    </comment>
  </commentList>
</comments>
</file>

<file path=xl/comments15.xml><?xml version="1.0" encoding="utf-8"?>
<comments xmlns="http://schemas.openxmlformats.org/spreadsheetml/2006/main">
  <authors>
    <author>WALO 25</author>
  </authors>
  <commentList>
    <comment ref="A10" authorId="0">
      <text>
        <r>
          <rPr>
            <b/>
            <sz val="9"/>
            <rFont val="Tahoma"/>
            <family val="2"/>
          </rPr>
          <t>WALO 25:</t>
        </r>
        <r>
          <rPr>
            <sz val="9"/>
            <rFont val="Tahoma"/>
            <family val="2"/>
          </rPr>
          <t xml:space="preserve">
CARACTERIZACION  NO DEFINE RIESGOS DEL PROCESO
</t>
        </r>
      </text>
    </comment>
  </commentList>
</comments>
</file>

<file path=xl/comments19.xml><?xml version="1.0" encoding="utf-8"?>
<comments xmlns="http://schemas.openxmlformats.org/spreadsheetml/2006/main">
  <authors>
    <author>WALO 25</author>
  </authors>
  <commentList>
    <comment ref="E17" authorId="0">
      <text>
        <r>
          <rPr>
            <b/>
            <sz val="9"/>
            <rFont val="Tahoma"/>
            <family val="2"/>
          </rPr>
          <t>WALO 25:</t>
        </r>
        <r>
          <rPr>
            <sz val="9"/>
            <rFont val="Tahoma"/>
            <family val="2"/>
          </rPr>
          <t xml:space="preserve">
</t>
        </r>
      </text>
    </comment>
  </commentList>
</comments>
</file>

<file path=xl/comments2.xml><?xml version="1.0" encoding="utf-8"?>
<comments xmlns="http://schemas.openxmlformats.org/spreadsheetml/2006/main">
  <authors>
    <author>WALO 25</author>
  </authors>
  <commentList>
    <comment ref="A17" authorId="0">
      <text>
        <r>
          <rPr>
            <b/>
            <sz val="9"/>
            <rFont val="Tahoma"/>
            <family val="2"/>
          </rPr>
          <t>WALO 25:</t>
        </r>
        <r>
          <rPr>
            <sz val="9"/>
            <rFont val="Tahoma"/>
            <family val="2"/>
          </rPr>
          <t xml:space="preserve">
CARACTERIZACION  NO DEFINE RIESGOS DEL PROCESO
</t>
        </r>
      </text>
    </comment>
  </commentList>
</comments>
</file>

<file path=xl/comments20.xml><?xml version="1.0" encoding="utf-8"?>
<comments xmlns="http://schemas.openxmlformats.org/spreadsheetml/2006/main">
  <authors>
    <author>cripac</author>
  </authors>
  <commentList>
    <comment ref="C2" authorId="0">
      <text>
        <r>
          <rPr>
            <b/>
            <sz val="10"/>
            <rFont val="Tahoma"/>
            <family val="2"/>
          </rPr>
          <t xml:space="preserve">RIESGO:
</t>
        </r>
        <r>
          <rPr>
            <sz val="10"/>
            <rFont val="Tahoma"/>
            <family val="2"/>
          </rPr>
          <t>Representa la posibilidad de ocurrencia de un evento que pueda entorpecer el normal desarrollo de las funciones de la entidad y afectar el logro de sus objetivos.</t>
        </r>
      </text>
    </comment>
  </commentList>
</comments>
</file>

<file path=xl/comments3.xml><?xml version="1.0" encoding="utf-8"?>
<comments xmlns="http://schemas.openxmlformats.org/spreadsheetml/2006/main">
  <authors>
    <author>WALO 25</author>
  </authors>
  <commentList>
    <comment ref="A23" authorId="0">
      <text>
        <r>
          <rPr>
            <b/>
            <sz val="9"/>
            <rFont val="Tahoma"/>
            <family val="2"/>
          </rPr>
          <t>WALO 25:</t>
        </r>
        <r>
          <rPr>
            <sz val="9"/>
            <rFont val="Tahoma"/>
            <family val="2"/>
          </rPr>
          <t xml:space="preserve">
LA CARACTERIZACION  CONTIENE 5 RIESGOS</t>
        </r>
      </text>
    </comment>
    <comment ref="B56" authorId="0">
      <text>
        <r>
          <rPr>
            <b/>
            <sz val="9"/>
            <rFont val="Tahoma"/>
            <family val="2"/>
          </rPr>
          <t>WALO 25:</t>
        </r>
        <r>
          <rPr>
            <sz val="9"/>
            <rFont val="Tahoma"/>
            <family val="2"/>
          </rPr>
          <t xml:space="preserve">
ANEXAR RIESGOS, LA CARACTERIZACION PRESENTA 6
</t>
        </r>
      </text>
    </comment>
    <comment ref="B61" authorId="0">
      <text>
        <r>
          <rPr>
            <b/>
            <sz val="9"/>
            <rFont val="Tahoma"/>
            <family val="2"/>
          </rPr>
          <t>WALO 25:</t>
        </r>
        <r>
          <rPr>
            <sz val="9"/>
            <rFont val="Tahoma"/>
            <family val="2"/>
          </rPr>
          <t xml:space="preserve">
DIFERENCIA EN LOS RIESGOS PRESENTADOS EN LA CARACTERIZACION DEL PROCESO
</t>
        </r>
      </text>
    </comment>
    <comment ref="A66" authorId="0">
      <text>
        <r>
          <rPr>
            <b/>
            <sz val="9"/>
            <rFont val="Tahoma"/>
            <family val="2"/>
          </rPr>
          <t>WALO 25:</t>
        </r>
        <r>
          <rPr>
            <sz val="9"/>
            <rFont val="Tahoma"/>
            <family val="2"/>
          </rPr>
          <t xml:space="preserve">
CARACTERIZACION  NO DEFINE RIESGOS DEL PROCESO
</t>
        </r>
      </text>
    </comment>
  </commentList>
</comments>
</file>

<file path=xl/comments4.xml><?xml version="1.0" encoding="utf-8"?>
<comments xmlns="http://schemas.openxmlformats.org/spreadsheetml/2006/main">
  <authors>
    <author>WALO 25</author>
  </authors>
  <commentList>
    <comment ref="E13" authorId="0">
      <text>
        <r>
          <rPr>
            <b/>
            <sz val="9"/>
            <rFont val="Tahoma"/>
            <family val="2"/>
          </rPr>
          <t>Jefe de comercialización, que hay que determinar la causa de por que el consumidor esta insatisfecho.</t>
        </r>
      </text>
    </comment>
    <comment ref="O15" authorId="0">
      <text>
        <r>
          <rPr>
            <b/>
            <sz val="9"/>
            <rFont val="Tahoma"/>
            <family val="2"/>
          </rPr>
          <t>WALO 25:</t>
        </r>
        <r>
          <rPr>
            <sz val="9"/>
            <rFont val="Tahoma"/>
            <family val="2"/>
          </rPr>
          <t xml:space="preserve">
</t>
        </r>
      </text>
    </comment>
  </commentList>
</comments>
</file>

<file path=xl/comments7.xml><?xml version="1.0" encoding="utf-8"?>
<comments xmlns="http://schemas.openxmlformats.org/spreadsheetml/2006/main">
  <authors>
    <author>WALO 25</author>
  </authors>
  <commentList>
    <comment ref="A8" authorId="0">
      <text>
        <r>
          <rPr>
            <b/>
            <sz val="9"/>
            <rFont val="Tahoma"/>
            <family val="2"/>
          </rPr>
          <t>WALO 25:</t>
        </r>
        <r>
          <rPr>
            <sz val="9"/>
            <rFont val="Tahoma"/>
            <family val="2"/>
          </rPr>
          <t xml:space="preserve">
LA CARACTERIZACION  CONTIENE 5 RIESGOS</t>
        </r>
      </text>
    </comment>
  </commentList>
</comments>
</file>

<file path=xl/sharedStrings.xml><?xml version="1.0" encoding="utf-8"?>
<sst xmlns="http://schemas.openxmlformats.org/spreadsheetml/2006/main" count="1516" uniqueCount="745">
  <si>
    <t>Correctivo</t>
  </si>
  <si>
    <t>Preventivo</t>
  </si>
  <si>
    <t>Esta Documentado</t>
  </si>
  <si>
    <t>Se Aplica</t>
  </si>
  <si>
    <t>Es Efectivo</t>
  </si>
  <si>
    <t>TIPO</t>
  </si>
  <si>
    <t>VALORACIÓN</t>
  </si>
  <si>
    <t>Debido a…</t>
  </si>
  <si>
    <t>CONSECUENCIA</t>
  </si>
  <si>
    <t>Lo que podria ocasionar…</t>
  </si>
  <si>
    <t xml:space="preserve">ANÁLISIS Y VALORACION DEL RIESGO </t>
  </si>
  <si>
    <t xml:space="preserve">OBJETIVO DEL PROCESO:  </t>
  </si>
  <si>
    <r>
      <t xml:space="preserve">CAUSAS
</t>
    </r>
    <r>
      <rPr>
        <sz val="14"/>
        <rFont val="Arial"/>
        <family val="2"/>
      </rPr>
      <t xml:space="preserve">(DEBIDO A: …) </t>
    </r>
  </si>
  <si>
    <r>
      <t xml:space="preserve">EVENTO
</t>
    </r>
    <r>
      <rPr>
        <sz val="14"/>
        <rFont val="Arial"/>
        <family val="2"/>
      </rPr>
      <t xml:space="preserve">(PUEDE SUCEDER: … O ESTA SUCEDIENDO...) </t>
    </r>
  </si>
  <si>
    <r>
      <t xml:space="preserve">CONSECUENCIA
</t>
    </r>
    <r>
      <rPr>
        <sz val="14"/>
        <rFont val="Arial"/>
        <family val="2"/>
      </rPr>
      <t>(LO QUE PODRÍA (O ESTA) OCASIONAR: …)</t>
    </r>
  </si>
  <si>
    <t xml:space="preserve"> </t>
  </si>
  <si>
    <r>
      <t xml:space="preserve">VALORACION DEL RIESGO 
</t>
    </r>
    <r>
      <rPr>
        <sz val="14"/>
        <rFont val="Arial"/>
        <family val="2"/>
      </rPr>
      <t xml:space="preserve"> </t>
    </r>
  </si>
  <si>
    <t xml:space="preserve">CONTROLES </t>
  </si>
  <si>
    <t xml:space="preserve">IMPACTO </t>
  </si>
  <si>
    <t xml:space="preserve">EVALUACIÓN </t>
  </si>
  <si>
    <t xml:space="preserve">1. </t>
  </si>
  <si>
    <t xml:space="preserve">2. </t>
  </si>
  <si>
    <t xml:space="preserve">3. </t>
  </si>
  <si>
    <t xml:space="preserve">4. </t>
  </si>
  <si>
    <t xml:space="preserve">VALORACION FINAL </t>
  </si>
  <si>
    <t xml:space="preserve">5. </t>
  </si>
  <si>
    <t>CAUSA</t>
  </si>
  <si>
    <t>Improbable</t>
  </si>
  <si>
    <t>VALOR</t>
  </si>
  <si>
    <t>ALTA</t>
  </si>
  <si>
    <t>BAJA</t>
  </si>
  <si>
    <t>INTERNO</t>
  </si>
  <si>
    <t>EXTERNO</t>
  </si>
  <si>
    <t>Dedido a..</t>
  </si>
  <si>
    <t>VALORACION DE CONTROLES EXISTES</t>
  </si>
  <si>
    <t>FORMATO F-02</t>
  </si>
  <si>
    <t>SELECCIÓN DE FACTORES DE VULNERABILIDAD (CAUSAS DEL RIESGO)</t>
  </si>
  <si>
    <t>SENSIBILIDAD: 1=BAJO; 2=MEDIO; 3=ALTO</t>
  </si>
  <si>
    <t>CODIGO</t>
  </si>
  <si>
    <t>FACTORES DE VULNERABILIDAD</t>
  </si>
  <si>
    <t>SENSIBILIDAD (PROBABILIDAD DE QUE OCURRA)</t>
  </si>
  <si>
    <t>SELECCIÓN</t>
  </si>
  <si>
    <t>INTERNOS</t>
  </si>
  <si>
    <t>F1</t>
  </si>
  <si>
    <t>F2</t>
  </si>
  <si>
    <t>F3</t>
  </si>
  <si>
    <t>F…n</t>
  </si>
  <si>
    <t>EXTERNOS (Terremoto)</t>
  </si>
  <si>
    <t>Mediante este formato se identifican los factores de vulnerabilidad y el grado de sensibilidad de la organización (dominio) a dichos factores</t>
  </si>
  <si>
    <t>Riesgos Estratégicos</t>
  </si>
  <si>
    <t>Se asocian con la forma en que se administar la entidad. Se enfoca a suntos globales re Lcionados con el cumplimiento de la misión, la vigilancia de la conducta de los funcionarios o servidores, la defensa del orden jurídico y los derechos fundamentales</t>
  </si>
  <si>
    <t>Riesgos Operativos</t>
  </si>
  <si>
    <t>Comprende tando riesgso en sistemas como operativos provenientes de deficiencias en los sistemas de información, de los procesos, de la estructura, oportunidades para actos corruptos o el incumplimiento de derechos fundamentales</t>
  </si>
  <si>
    <t>Riesgos Financieros</t>
  </si>
  <si>
    <t>Se relacionan con la exposiciones financieras de la entidad, en presupuesto y contabilidad</t>
  </si>
  <si>
    <t>Riesgos de Cumplimiento</t>
  </si>
  <si>
    <t>Se relaciones con sistuaciones legales, contractuales, de ética pública, servicio a la comunidad, interacción con el ciudadano, respeto a lsod erechos, ala individualidad, la equidad y al igualdad</t>
  </si>
  <si>
    <t>Riesgos Profesionales</t>
  </si>
  <si>
    <t>Es el conjunto de situaciones que provienen de la praxis en ocasión o como consecuencia del trabajo que desarrollan los funcionarios de la entidad. Riesgos laborales</t>
  </si>
  <si>
    <t>Explosiones</t>
  </si>
  <si>
    <t>Accidentes tecnlógicos</t>
  </si>
  <si>
    <t>Derrame de materiales tóxicos</t>
  </si>
  <si>
    <t>Acumulación y mala disposición de deshechos sólidos y residuos peligrosos</t>
  </si>
  <si>
    <t>Colapso de edificaciones</t>
  </si>
  <si>
    <t>Contaminación del agua, aire y suelos</t>
  </si>
  <si>
    <t>sequia</t>
  </si>
  <si>
    <t>Amenazas fisicas naturales</t>
  </si>
  <si>
    <t>concentracion espacial de la poblacion</t>
  </si>
  <si>
    <t>Concentracion de la infraestructura economica y productiva</t>
  </si>
  <si>
    <t>Complejidad e interconexion de los elementos de la infraestructura de mobilidad</t>
  </si>
  <si>
    <t>Aplicación de normatividad excesiva</t>
  </si>
  <si>
    <t>epidemias urbunas</t>
  </si>
  <si>
    <t>FORMULARIO F-04</t>
  </si>
  <si>
    <t>VALORACION DE FRECUENCIAS (Ajustar a realidad de la entidad)</t>
  </si>
  <si>
    <t>FRECUENCIA</t>
  </si>
  <si>
    <t>DEFINICION</t>
  </si>
  <si>
    <t>Difícil que ocurra</t>
  </si>
  <si>
    <t>Una vez cada 30 años</t>
  </si>
  <si>
    <t>Remoto</t>
  </si>
  <si>
    <t>Baja probabilidad de ocurrencia</t>
  </si>
  <si>
    <t>Una vez entre 20 y 30 años</t>
  </si>
  <si>
    <t>Ocasional</t>
  </si>
  <si>
    <t>Limitada probabilidad de ocurrencia</t>
  </si>
  <si>
    <t>Una vez entre 10 y 20 años</t>
  </si>
  <si>
    <t>Moderado</t>
  </si>
  <si>
    <t>Mediana probabilidad de ocurrencia</t>
  </si>
  <si>
    <t>Una vez entre 1 y 10 años</t>
  </si>
  <si>
    <t>Frecuente</t>
  </si>
  <si>
    <t>Significativa probabilidad de ocurrencia</t>
  </si>
  <si>
    <t>Entre 1 y 10 casos al año</t>
  </si>
  <si>
    <t>Constante</t>
  </si>
  <si>
    <t>Alta probabilidad de ocurrencia</t>
  </si>
  <si>
    <t>Más de 10 casos al año</t>
  </si>
  <si>
    <t>Frecuencia: número de veces que un evento se puede presentar</t>
  </si>
  <si>
    <t>AMENAZAS</t>
  </si>
  <si>
    <t>FORMATO F-03</t>
  </si>
  <si>
    <t>EVALUACION DE SIGNIFICANCIA Y SELECCIÓN DE AMENAZAS (CAUSAS DEL RIESGO)</t>
  </si>
  <si>
    <t>SISTEMA DE REFERENCIA (Nombre de la entidad)</t>
  </si>
  <si>
    <t>AMBITO DE APLICACIÓN ( Dependencia, área o proceso)</t>
  </si>
  <si>
    <t>ALCANCE (Proceso, equipo, programa)</t>
  </si>
  <si>
    <t>AMENAZAS IDENTIFICADAS</t>
  </si>
  <si>
    <t>SIGNIFICANCIA</t>
  </si>
  <si>
    <t>T (Tamaño o peso de la amenaza)</t>
  </si>
  <si>
    <t>P (Potencial del daño se se materializa el riesgo)</t>
  </si>
  <si>
    <t>S = T*P</t>
  </si>
  <si>
    <t>A</t>
  </si>
  <si>
    <t>B</t>
  </si>
  <si>
    <t>C</t>
  </si>
  <si>
    <t>D</t>
  </si>
  <si>
    <t>E</t>
  </si>
  <si>
    <t>F</t>
  </si>
  <si>
    <t>G</t>
  </si>
  <si>
    <t>H</t>
  </si>
  <si>
    <t>I</t>
  </si>
  <si>
    <t>J</t>
  </si>
  <si>
    <t>K</t>
  </si>
  <si>
    <t>L</t>
  </si>
  <si>
    <t>Ñ</t>
  </si>
  <si>
    <t>O</t>
  </si>
  <si>
    <t>P</t>
  </si>
  <si>
    <t>Q</t>
  </si>
  <si>
    <t>R</t>
  </si>
  <si>
    <t>S</t>
  </si>
  <si>
    <t>T= Tamaño relativo: peso que representa la amenaza en el proceso</t>
  </si>
  <si>
    <t>P= Potencial del daño se si materializa la amenaza</t>
  </si>
  <si>
    <t>S= Significancia = T*P = se selecciona las que son más significativas, las que son mayores o iguales a tres</t>
  </si>
  <si>
    <t>MATRIZ DE SIGNIFICANCIA PARA LAS AMENAZAS</t>
  </si>
  <si>
    <t>TAMAÑO RELATIVO ALTO</t>
  </si>
  <si>
    <t>TAMAÑO RELATIVO MEDIO</t>
  </si>
  <si>
    <t>TAMAÑO RELATIVO  BAJO</t>
  </si>
  <si>
    <t>BAJO</t>
  </si>
  <si>
    <t>MEDIO</t>
  </si>
  <si>
    <t>ALTO</t>
  </si>
  <si>
    <t>INTERPRETACION</t>
  </si>
  <si>
    <t>POTENCIAL DEL DAÑO</t>
  </si>
  <si>
    <t>De 1 a 2 Inclusive</t>
  </si>
  <si>
    <t>No significativa</t>
  </si>
  <si>
    <t>De 3 a 4 inclusive</t>
  </si>
  <si>
    <t>Significativa</t>
  </si>
  <si>
    <t>De 6 a 9 inclusive</t>
  </si>
  <si>
    <t>Muy significativa</t>
  </si>
  <si>
    <t>NIVEL</t>
  </si>
  <si>
    <t>Insignificante</t>
  </si>
  <si>
    <t>Marginal</t>
  </si>
  <si>
    <t>Grave</t>
  </si>
  <si>
    <t>Crítico</t>
  </si>
  <si>
    <t>Desastroso</t>
  </si>
  <si>
    <t>Catastrófico</t>
  </si>
  <si>
    <t>FORMATO F-06</t>
  </si>
  <si>
    <t>MATRIZ SIMPLIFICADA DE CALIFICACION DE RIESGOS</t>
  </si>
  <si>
    <t>SISTEMA DE REFERENCIA</t>
  </si>
  <si>
    <t>AMBITO DE APLICACIÓN</t>
  </si>
  <si>
    <t>ALCANCE</t>
  </si>
  <si>
    <t>FACTOR DE VULNERABILIDAD</t>
  </si>
  <si>
    <t>CODIGOS</t>
  </si>
  <si>
    <t>RECURSOS</t>
  </si>
  <si>
    <t>ACTIVIDADES DEL PROCESO</t>
  </si>
  <si>
    <t>Esc</t>
  </si>
  <si>
    <t>Rg</t>
  </si>
  <si>
    <t>Frecuencia</t>
  </si>
  <si>
    <t>Vulnerabilidad</t>
  </si>
  <si>
    <t>Riesgo</t>
  </si>
  <si>
    <t>VULNERABILIDAD</t>
  </si>
  <si>
    <t>PROCESO</t>
  </si>
  <si>
    <t>OBJETIVO DEL PROCESO</t>
  </si>
  <si>
    <t xml:space="preserve">RIESGO </t>
  </si>
  <si>
    <t>IMPACTO</t>
  </si>
  <si>
    <t>PROBABILIDAD</t>
  </si>
  <si>
    <t>CONTROLES EXISTENTES</t>
  </si>
  <si>
    <t>RESPONSABLES</t>
  </si>
  <si>
    <r>
      <t xml:space="preserve">PLAN DE CONTINGENCIA
</t>
    </r>
  </si>
  <si>
    <t>Perdida en la participación del mercado</t>
  </si>
  <si>
    <t>Consumidor insatisfecho</t>
  </si>
  <si>
    <t>Accidente de Trabajo</t>
  </si>
  <si>
    <t>Pérdida de materia prima</t>
  </si>
  <si>
    <t>Daños en la maquinaria y Equipo</t>
  </si>
  <si>
    <t>Capacitación en incendio y explosión, inspección del estado de los extintores, activación de la Brigada de Emergencia.</t>
  </si>
  <si>
    <t>Mantener el tanque de almacenamiento de agua disponible. Y realizar mantenimiento de la infraestructura eléctrica de la empresa.</t>
  </si>
  <si>
    <t>JURÍDICA</t>
  </si>
  <si>
    <t>Celebración indebida de contratos</t>
  </si>
  <si>
    <t>Adelantar la gestión contractual que garantice la adecuada satisfacción de las necesidades de la empresa, de manera oportuna y eficaz garantizando el cumplimiento de la normativa aplicable.  Asesorar sobre el cumplimiento de las disposiciones constitucionales, legales y reglamentarias aplicables a la entidad.  .- Adelantar la representación judicial  y administrativa de la empresa</t>
  </si>
  <si>
    <t>Manejo Adecaudo de conflictos laborales, Cumplimiento de la convención</t>
  </si>
  <si>
    <t>DISTRIBUCION</t>
  </si>
  <si>
    <t>Pérdida de producto en bodega de Distribución</t>
  </si>
  <si>
    <t xml:space="preserve">Sistematizacion de  liquidaciones de pagos de personal, posterior al retiro. </t>
  </si>
  <si>
    <t>Falta de acreditacion de competencia laboral</t>
  </si>
  <si>
    <t xml:space="preserve"> Litigios y demandas laborales</t>
  </si>
  <si>
    <t>Afectacion del Clima Organizacional</t>
  </si>
  <si>
    <t>incumplmiento del SGSST</t>
  </si>
  <si>
    <t>Falta de inducción especifica y reinducción al personal de las diferentes dependencias de la empresa</t>
  </si>
  <si>
    <t>Alta rotacion de personal</t>
  </si>
  <si>
    <t>TALENTO HUMANO</t>
  </si>
  <si>
    <t xml:space="preserve">OPERATIVOS Y DE GESTION: Reuniones de trabajo con el proveedor del software de nomina. Capacitación en sistematización del programa. </t>
  </si>
  <si>
    <t>OPERATIVOS Y DE GESTION: Aplicar proceso de selección , Determinar las competencias laborales en los perfiles de los cargos, llevar control de capacitaciones realizadas, aplicación de evaluaciones de desempeño.</t>
  </si>
  <si>
    <t xml:space="preserve">OPERATIVOS Y DE GESTION: Encuestas de clima organizacional, actividades de mejoramiento de clima organizacional, </t>
  </si>
  <si>
    <t>OPERATIVOS Y DE GESTION: Seguimiento al indicador de cumplimiento 2. verificacion del cumplimiento de las actividades del SGSST.</t>
  </si>
  <si>
    <t>  Inaplicación de las  NIIF</t>
  </si>
  <si>
    <t>  Presentar información financiera  no confiable, inoportuna e imprecisa.</t>
  </si>
  <si>
    <t>Incumplimiento de reportes a las entidades de control</t>
  </si>
  <si>
    <t>Iliquidez por incumplimiento de los compromisos adquiridos por determinados clientes.</t>
  </si>
  <si>
    <t>Pérdida de producto ya facturado</t>
  </si>
  <si>
    <t>Seguimiento del cronograma, conciliaciones, verificación de firmas, normas claras y aplicadas</t>
  </si>
  <si>
    <t xml:space="preserve"> Aplicar Política  de Venta ,Crédito y Cartera.</t>
  </si>
  <si>
    <t>Procedimiento manejo de productos terminados</t>
  </si>
  <si>
    <t>Conciliaciones de cuentas contables,       Plan de Mejoramiento a partir de auditorias</t>
  </si>
  <si>
    <t>FORMA DE VALORACION DEL RIESGO</t>
  </si>
  <si>
    <r>
      <t>INSIGNIFICANTE</t>
    </r>
    <r>
      <rPr>
        <sz val="10"/>
        <color indexed="56"/>
        <rFont val="Arial"/>
        <family val="2"/>
      </rPr>
      <t> (1)</t>
    </r>
  </si>
  <si>
    <r>
      <t>MENOR</t>
    </r>
    <r>
      <rPr>
        <sz val="10"/>
        <color indexed="56"/>
        <rFont val="Arial"/>
        <family val="2"/>
      </rPr>
      <t> (2)</t>
    </r>
  </si>
  <si>
    <r>
      <t>MODERADO</t>
    </r>
    <r>
      <rPr>
        <sz val="10"/>
        <color indexed="56"/>
        <rFont val="Arial"/>
        <family val="2"/>
      </rPr>
      <t> (3)</t>
    </r>
  </si>
  <si>
    <r>
      <t>MAYOR</t>
    </r>
    <r>
      <rPr>
        <sz val="10"/>
        <color indexed="56"/>
        <rFont val="Arial"/>
        <family val="2"/>
      </rPr>
      <t> (4)</t>
    </r>
  </si>
  <si>
    <r>
      <t>CATASTRÓFICO</t>
    </r>
    <r>
      <rPr>
        <sz val="10"/>
        <color indexed="56"/>
        <rFont val="Arial"/>
        <family val="2"/>
      </rPr>
      <t> (5)</t>
    </r>
  </si>
  <si>
    <t>MODERADA</t>
  </si>
  <si>
    <t>EXTREMA</t>
  </si>
  <si>
    <r>
      <t>MODERADO</t>
    </r>
    <r>
      <rPr>
        <sz val="10"/>
        <color indexed="56"/>
        <rFont val="Arial"/>
        <family val="2"/>
      </rPr>
      <t>    (3)</t>
    </r>
  </si>
  <si>
    <r>
      <t xml:space="preserve">PROBABLE    </t>
    </r>
    <r>
      <rPr>
        <sz val="10"/>
        <color indexed="56"/>
        <rFont val="Arial"/>
        <family val="2"/>
      </rPr>
      <t> (4)</t>
    </r>
  </si>
  <si>
    <r>
      <t>CASI CIERTO</t>
    </r>
    <r>
      <rPr>
        <sz val="10"/>
        <color indexed="56"/>
        <rFont val="Arial"/>
        <family val="2"/>
      </rPr>
      <t>  (5)</t>
    </r>
  </si>
  <si>
    <t>impacto</t>
  </si>
  <si>
    <t>insignificante</t>
  </si>
  <si>
    <t>menor</t>
  </si>
  <si>
    <t>EJEMPLOS:</t>
  </si>
  <si>
    <t>moderado</t>
  </si>
  <si>
    <t>SI MARCA IMPACTO 3  Y PROBABILIDAD 5, el resultado es EXTREMA COLOR ROJO</t>
  </si>
  <si>
    <t>mayo</t>
  </si>
  <si>
    <t>SI MARCA IMPACTO 5  Y PROBABILIDAD 1, el resultado es BAJA COLOR  LADRILLO</t>
  </si>
  <si>
    <t>catastrofico</t>
  </si>
  <si>
    <t>probabilidad</t>
  </si>
  <si>
    <t>raro</t>
  </si>
  <si>
    <t>improbable</t>
  </si>
  <si>
    <t>probable</t>
  </si>
  <si>
    <t>casi cierto</t>
  </si>
  <si>
    <t>INDUSTRIA LICORERA DEL CAUCA</t>
  </si>
  <si>
    <t>Código</t>
  </si>
  <si>
    <t>Versión</t>
  </si>
  <si>
    <t>Fecha de Vigencia</t>
  </si>
  <si>
    <t>Página</t>
  </si>
  <si>
    <t>1 de 1</t>
  </si>
  <si>
    <t>DOPL04</t>
  </si>
  <si>
    <t>CONTROL INTERNO</t>
  </si>
  <si>
    <t>No entregar los informes Institucionales solicitados por la DAFP oportunamente</t>
  </si>
  <si>
    <t>Incumplimiento a requisitos de ley relacionados con las auditorias de control interno</t>
  </si>
  <si>
    <t>PLANEACION</t>
  </si>
  <si>
    <t>Incumplimiento en la entrega de informes a requerimientos de los entes de control</t>
  </si>
  <si>
    <t>Revisión diaria de la pagina web de los Entes de Control</t>
  </si>
  <si>
    <t>x</t>
  </si>
  <si>
    <t>GERENCIA</t>
  </si>
  <si>
    <t>Establecer las directrices y lineamientos a nivel Gerencial para toda la organización</t>
  </si>
  <si>
    <t>Perdida Económica para el Departamento Cauca y dejar de percibir recursos económicos para la salud y la educación.</t>
  </si>
  <si>
    <t>ADMINISTRATIVA Y  FINANCIERA</t>
  </si>
  <si>
    <t>Sanciones Disciplinarias, fiscales y penales</t>
  </si>
  <si>
    <t>Manual de Contratacion con la modificacion del numero de cotizaciones</t>
  </si>
  <si>
    <t>Incendio</t>
  </si>
  <si>
    <t>Derrames de sustancias químicas</t>
  </si>
  <si>
    <t>manejo de residuos peligrosos</t>
  </si>
  <si>
    <t>Daños en equipos y/o materiales.</t>
  </si>
  <si>
    <t>Sanciones Económicas , Suspención de Operaciones</t>
  </si>
  <si>
    <t>Mala imagen de la empresa, mal servicio, cliente insatisfecho, pérdida de credibilidad.</t>
  </si>
  <si>
    <t xml:space="preserve">Iliquidez de la empresa, desgaste administrativo al ejercer el cobro. </t>
  </si>
  <si>
    <t>CONTROL DE CALIDAD</t>
  </si>
  <si>
    <t>anular factura</t>
  </si>
  <si>
    <t>FACTURACION Y VENTAS</t>
  </si>
  <si>
    <t>MANTENIMIENTO</t>
  </si>
  <si>
    <t>PRODUCCIÓN</t>
  </si>
  <si>
    <t xml:space="preserve">Posibles errores en liquidaciones. Dispendiosas revisiones. </t>
  </si>
  <si>
    <t xml:space="preserve">Incumplimiento de objetivos de la empresa, Ineficiencia,   </t>
  </si>
  <si>
    <t>Sanciones Disciplinarias , Sanciones Económicas</t>
  </si>
  <si>
    <t>Incumplimiento de objetivos, aumento de la insatisfaccion del personal, deficiencias en la calidad de vida laboral.</t>
  </si>
  <si>
    <t>1. deficiencias en la calidad de vida laboral. 2. aumento en los indices de ausentismo laboral. 3 Sanciones legales.</t>
  </si>
  <si>
    <t>suspensión de labores, incumplimiento de objetivos, efectos legales</t>
  </si>
  <si>
    <t>sanciones</t>
  </si>
  <si>
    <t>Sanciones Disciplinarias, fiscales y penales Incumplimiento de objetivos, Aumento costos de Producción</t>
  </si>
  <si>
    <t>Multas y Sanciones por parte de los Entes de Control</t>
  </si>
  <si>
    <t>Daños catastróficos para la ILC.</t>
  </si>
  <si>
    <t>Suspensión de actividades en las zonas productivas de la organización.</t>
  </si>
  <si>
    <t>Perdida de Informacion en la Industria Licorera del Cauca</t>
  </si>
  <si>
    <t>Verificación permanente que el archivo historico tenga el aire adecuado y la deconexion del deshumedor</t>
  </si>
  <si>
    <t>Sanciones fiscales y disciplinarias</t>
  </si>
  <si>
    <t>los estados financieros se emiten con salvedades, se registran variedad de ajustes posterior  al corte de la  información financiera, sanciones económicas, disciplinarias, tributarias</t>
  </si>
  <si>
    <t>Sanciones y multas varias.</t>
  </si>
  <si>
    <t>denuncia ante las autoridades competentes</t>
  </si>
  <si>
    <t xml:space="preserve">seguir el intructivo de ley para huelgas y jurisprudencia para paros </t>
  </si>
  <si>
    <t>uso de extintores,evacuacion de personal,llamdado ala brigada de emergencia y llamar a linea de emergencia</t>
  </si>
  <si>
    <t xml:space="preserve">buscar perfil adeacuado </t>
  </si>
  <si>
    <t>revision exaustiva del informe y hoja excel</t>
  </si>
  <si>
    <t>realizar actividades recreativas incluir todas las areas</t>
  </si>
  <si>
    <t>realizar mantenimiento correctivo.</t>
  </si>
  <si>
    <t>RIESGO</t>
  </si>
  <si>
    <t>la organización es autonoma de mantener y conservar la informacion documentada.</t>
  </si>
  <si>
    <t>analisis y evaluacion en alta gerencia atravez de comité de gestion de calidad.</t>
  </si>
  <si>
    <t>seguimiento y medicion a los informes de auditoria interna.</t>
  </si>
  <si>
    <t>realizar la programacion y plan de auditorias los 3 primeros meses de cada vigencia fiscal.</t>
  </si>
  <si>
    <t>N/A</t>
  </si>
  <si>
    <t>realizar investigaciones disciplinarias, adoptar manual de contratacion de la empresa deacuerdo alas necesidades de ella  o por ultimo acatar sanciones emitidas por ente de control</t>
  </si>
  <si>
    <t>Afectación de los recursos económicos por error en la facturación.</t>
  </si>
  <si>
    <t>prestar primeros auxilios ,reportar accidente a la ARL, llevar persona a centro asistencial.</t>
  </si>
  <si>
    <t>COMPRAS</t>
  </si>
  <si>
    <t>GESTION DE CALIDAD</t>
  </si>
  <si>
    <t xml:space="preserve">GESTION TECNOLOGICA PARA LA INFORMACION Y LA COMUNICACION </t>
  </si>
  <si>
    <t>estudio de mercado</t>
  </si>
  <si>
    <t>estudio de mercados externo.</t>
  </si>
  <si>
    <t>EVENTO</t>
  </si>
  <si>
    <t>dentro del plan de presupuesto de la ILC asignar lo rubros presupuestales alas necesidades de los requisitos INVIMA.</t>
  </si>
  <si>
    <t>facurar las solicitudes de los productos de los clientes de la ILC.</t>
  </si>
  <si>
    <t>metodo</t>
  </si>
  <si>
    <t>maquinaria</t>
  </si>
  <si>
    <t xml:space="preserve">metodo   </t>
  </si>
  <si>
    <t>mano de obra y maquinaria</t>
  </si>
  <si>
    <t>mano de obra,maquinaria y medicion</t>
  </si>
  <si>
    <t>realizar estudio de mercado.</t>
  </si>
  <si>
    <t>coordinador de mercadeo</t>
  </si>
  <si>
    <t xml:space="preserve"> nivel de satisfacción del cliente.</t>
  </si>
  <si>
    <t>Perdida de imagen institucional (goodwill)</t>
  </si>
  <si>
    <t xml:space="preserve">informes de los coordinadores de eventos. </t>
  </si>
  <si>
    <t>estrategias de marketing para nuevos mercados.</t>
  </si>
  <si>
    <t>CALIFICACION DEL RIESGO</t>
  </si>
  <si>
    <t>NIVEL DELRIESGO</t>
  </si>
  <si>
    <t>Fracaso en el lanzamiento de un nuevo producto.</t>
  </si>
  <si>
    <t>detrimento financiero.</t>
  </si>
  <si>
    <t>coordinador de facturacion y ventas.</t>
  </si>
  <si>
    <t>Verificación de datos en la factura impresa. Registro de pedidos.informes  de ventas.</t>
  </si>
  <si>
    <t>maquinaria y mano de obra</t>
  </si>
  <si>
    <t>No disponibilidad de materia prima.</t>
  </si>
  <si>
    <t>disponibilidad de repuestos para la maquina de envasado.</t>
  </si>
  <si>
    <t>materiales</t>
  </si>
  <si>
    <t>preparador de aguardiente</t>
  </si>
  <si>
    <t>coordinador de envasado</t>
  </si>
  <si>
    <t>paro sindical</t>
  </si>
  <si>
    <t>detrimento patrimonial.</t>
  </si>
  <si>
    <t>seguimiento ala orden de servicios relacionada con el objeto.</t>
  </si>
  <si>
    <t>Garantizar la cantidad  e integridad del producto terminado a través del cumplimiento delos requisitos de bpm y entes de control .</t>
  </si>
  <si>
    <r>
      <t>RARO</t>
    </r>
    <r>
      <rPr>
        <sz val="10"/>
        <color indexed="56"/>
        <rFont val="Arial"/>
        <family val="2"/>
      </rPr>
      <t>  (2)</t>
    </r>
  </si>
  <si>
    <r>
      <t>IMPROBABLE</t>
    </r>
    <r>
      <rPr>
        <sz val="10"/>
        <color indexed="56"/>
        <rFont val="Arial"/>
        <family val="2"/>
      </rPr>
      <t>  (1)</t>
    </r>
  </si>
  <si>
    <t>Capacitación del personal, verificación de producto en bodega, actualización del Kárdex, Registro de movimiento mensual de producto en bodega,registro de cumpimiento delos requisitos del bpm.</t>
  </si>
  <si>
    <t>solicitra el uso de camaras de seguridad hacer activa la poliza de seguriad</t>
  </si>
  <si>
    <t>producto terminado que no cumpla los criterios de almacenamiento.</t>
  </si>
  <si>
    <t>registros de producto terminado en bodega.registro deareas delimpieza, registro de control de calidad a producto almacenado.</t>
  </si>
  <si>
    <t>socializar procemientos e instructivos referente al  almacenamiento de producto terminado.</t>
  </si>
  <si>
    <t>coordinador de producto terminado</t>
  </si>
  <si>
    <t xml:space="preserve">mantener los procedimientos administrativos que se desarollan  en talento humano y que se requieren para cumplir adecuadamente con los planes de accion, garantizando el bienestar y desarrollo de los servidores publicos.  </t>
  </si>
  <si>
    <t>dar plazo para entregar requerimientos de documentacion  ejemplo: envasado  el curso "BPM"buenas practicas de manufactura</t>
  </si>
  <si>
    <t>realizar  un plan de accion por el no cmplimiento de los requirimeinto del decreto 1072 de 2015.</t>
  </si>
  <si>
    <t>incumplimientos  delos requisitos ala conformidad del productos y servicios.</t>
  </si>
  <si>
    <t xml:space="preserve">OPERATIVOS Y DE GESTION:procedimiento y  resgistros de inducción especifica en el cargo. </t>
  </si>
  <si>
    <t>variacion en la eficacia y eficiencia delos procesos de la organización.</t>
  </si>
  <si>
    <t xml:space="preserve">cumplimiento del procedimiento de selección de personal. </t>
  </si>
  <si>
    <t>identificar el personal competente</t>
  </si>
  <si>
    <t>Capacitar a los trabajadores en el buen uso de los EPP y realizar inspección del buen uso de los EPP.procedimientos e instructivos con sus respectivos registros.</t>
  </si>
  <si>
    <t>backup (copias de seguridad)</t>
  </si>
  <si>
    <t>gestionar los recursos financieros de la empresa con el fin de orientar la adecuada toma de decisiones, garantizar la transparencia en la información financiera, asegurar la sostenibilidad, la eficiente administración de los bienes y servicios requeridos en la operación de los procesos para su adecuado desempeño y el crecimiento de la empresa.</t>
  </si>
  <si>
    <t>Jefe Seccion Talento Humano</t>
  </si>
  <si>
    <t>establecer procedimientos donde se involucren tiempos y responsables.</t>
  </si>
  <si>
    <t>Verificar que las actividades que se desarrollan dentro de los procesos de la entidad cumplan con los criterios y  normas establecidos por la ley.</t>
  </si>
  <si>
    <t>jefe de control interno</t>
  </si>
  <si>
    <t>ineficiencia en las actividades misionales de la organización.</t>
  </si>
  <si>
    <t>auditorias internas, auditorias externas, aplicación de los requisitos de la norma ISO  9001, NTC GP 1000,MECI y DAFP.</t>
  </si>
  <si>
    <t>ineficiencia en las operaciones</t>
  </si>
  <si>
    <t>Cierrre de la organización</t>
  </si>
  <si>
    <t>seguimiento y medicion al plan estrategico institucional.</t>
  </si>
  <si>
    <t>gerente</t>
  </si>
  <si>
    <t>revision por la direccion al sistema de gestion de calidad</t>
  </si>
  <si>
    <t>incumplimiento a los objetivos estrategicos, metas establecidas en el plan estrategico</t>
  </si>
  <si>
    <t>acta de revision por la direccion, auditorias internas ,bsc(balance score card)</t>
  </si>
  <si>
    <t>plan de accion</t>
  </si>
  <si>
    <t>plan de compras , plan de mercadeo , presupuesto</t>
  </si>
  <si>
    <t>no cumplir con los objetivos ,metas establecidas en el plan estrategico.</t>
  </si>
  <si>
    <t>plan de mercadeo, plan de compras, presupuesto</t>
  </si>
  <si>
    <t>realizar los planes de mercadeo, compras y presupuesto antes de 31 de diciembre  del año presente.</t>
  </si>
  <si>
    <t>cumplimientos de los requisitos de la norma ISO 9001 de 2015, GP1000</t>
  </si>
  <si>
    <t>Mantener actualizada la matriz de identificacion del riesgo, apoyarse en NTC ISO 31000 para generar el proceso de gestion de riesgo.</t>
  </si>
  <si>
    <t>ISO 9001 , MECI, GP1000</t>
  </si>
  <si>
    <t>procedimientos y formatos de auditoria interna.</t>
  </si>
  <si>
    <t>coordinador de calidad</t>
  </si>
  <si>
    <t>Adquirir materia prima y atender la solicitud de materiales requeridos por las diferentes procesos de la organización.</t>
  </si>
  <si>
    <t>Incumplimiento a los criterios de contratacion requisitos formales</t>
  </si>
  <si>
    <t xml:space="preserve"> metodo</t>
  </si>
  <si>
    <t>incumplimiento en tiempos de entrega</t>
  </si>
  <si>
    <t>cumplimiento ala planificacion a cada uno de los procesos de la organización</t>
  </si>
  <si>
    <t>plan de compras,evaluacion y reevaluacion de proveedores.</t>
  </si>
  <si>
    <t>cambio de proveedores</t>
  </si>
  <si>
    <t>incumplimientode las especificaciones de materia prima</t>
  </si>
  <si>
    <t>producto no conforme</t>
  </si>
  <si>
    <t xml:space="preserve">procedimientos y registros de revisiond e materia prima, analisis de control de calidad de  materia prima </t>
  </si>
  <si>
    <t>coordinador de materiales y suministros</t>
  </si>
  <si>
    <t>plan ambiental, PEGIR, registros RESPEL.</t>
  </si>
  <si>
    <t>afecta la conformidad del producto, no conformidad para el cumplimiento de los requisitos de las normas certificadas, incumplimiento de los criterio de los entes de control del estado hacia el producto.</t>
  </si>
  <si>
    <t>Multas, sanciones y competitividad en el mercado nacional.</t>
  </si>
  <si>
    <t>profesional universitario de control de calidad</t>
  </si>
  <si>
    <t>suspensión de sello de calidad.</t>
  </si>
  <si>
    <t>coordinadora de compras</t>
  </si>
  <si>
    <t>tecnico programador</t>
  </si>
  <si>
    <t>hacer uso del tanque de reserva .</t>
  </si>
  <si>
    <t>Daños en la maquinaria y Equipo.</t>
  </si>
  <si>
    <r>
      <rPr>
        <b/>
        <sz val="12"/>
        <color indexed="8"/>
        <rFont val="Arial"/>
        <family val="2"/>
      </rPr>
      <t xml:space="preserve">Acciones Correctivas </t>
    </r>
    <r>
      <rPr>
        <sz val="12"/>
        <color indexed="8"/>
        <rFont val="Arial"/>
        <family val="2"/>
      </rPr>
      <t>(procedimiento documentado obligatorio)</t>
    </r>
  </si>
  <si>
    <r>
      <rPr>
        <b/>
        <sz val="12"/>
        <rFont val="Arial"/>
        <family val="2"/>
      </rPr>
      <t>Control de producto y servicio no conforme</t>
    </r>
    <r>
      <rPr>
        <sz val="12"/>
        <rFont val="Arial"/>
        <family val="2"/>
      </rPr>
      <t xml:space="preserve"> (procedimiento documentado obligatorio)</t>
    </r>
  </si>
  <si>
    <t>03</t>
  </si>
  <si>
    <t>Satisfacer las expectativas del cliente, propender por el sostenimiento del mercado en el departamento del Cauca y gestionar la consecución de nuevos mercados en el territorio nacional, con el fin de incrementar ventas y abrir canales de distribución.</t>
  </si>
  <si>
    <t>EVALUACIÓN,CONTROL Y MEJORAMIENTO.</t>
  </si>
  <si>
    <t xml:space="preserve">TECNOLOGÍA DE LA INFORMACIÓN Y COMUNICACIÓN </t>
  </si>
  <si>
    <t xml:space="preserve"> COMERCIALIZACIÓN (FACTURACION Y VENTAS)</t>
  </si>
  <si>
    <t>DIRECCIONAMIENTO INSTITUCIONAL (GERENCIA)</t>
  </si>
  <si>
    <t>Realizar seguimiento y control a las políticas administrativas, requisitos legales, satisfacción al cliente y partes interesadas de la Industria Licorera del Cauca.</t>
  </si>
  <si>
    <t>PLANEACIÓN</t>
  </si>
  <si>
    <t>Realizar la evaluación de la gestión institucional del cumplimiento de los requisitos del Sistema Integrado Gestión MECI-Calidad salud y seguridad en el trabajo MPGV2, mediante la aplicación de herramientas que permitan contribuir al cumplimiento y fortalecimiento la Misión y los Objetivos institucionales.</t>
  </si>
  <si>
    <t>Establecer las directrices y lineamientos a nivel gerencial para toda la organización.</t>
  </si>
  <si>
    <t>Definir, coordinar los lineamientos y criterios para la formulación, ejecución y evaluación de los planes, programas y proyectos de la organización.</t>
  </si>
  <si>
    <t>Implementar, revisar y mantener el Sistema de Gestión de Calidad, en función de la misión de la empresa, el mejoramiento continuo y la satisfacción de los clientes y los Grupos de Interés.</t>
  </si>
  <si>
    <t>Garantizar la calidad del producto mediante las actividades de inspección, verificación, seguimiento y realización de pruebas específicas para la materia prima, producto en proceso y producto terminado.</t>
  </si>
  <si>
    <t>Asesorar a la organización sobre el cumplimiento de las disposiciones constitucionales, legales y reglamentarias aplicables a la entidad, además de adelantar la gestión contractual que garantice la adecuada satisfacción de las necesidades en la empresa, de manera oportuna y ejercer la representación judicial y administrativa de la empresa sin dejar de lado sus actividades de control interno disciplinario.</t>
  </si>
  <si>
    <t>Garantizar el correcto funcionamiento de la maquinaria, equipos, infraestructura de producción y la red eléctrica de la empresa.</t>
  </si>
  <si>
    <t xml:space="preserve">Producir aguardiente caucano, cremas, escarchados, ginebra y ron que se ajusten a las expectativas de nuestros clientes y a la política de la empresa.                                                      </t>
  </si>
  <si>
    <t>Asegurar los recursos financieros de la organización para el cumplimiento de las metas y estrategias, toma de decisiones, la transparencia en la información financiera y la sostenibilidad.</t>
  </si>
  <si>
    <t>Daños en maquinaria y equipo</t>
  </si>
  <si>
    <t>atraso tecnológico</t>
  </si>
  <si>
    <t>robo y/o perdida de información</t>
  </si>
  <si>
    <t>Fallos judiciales en
contra de la empresa</t>
  </si>
  <si>
    <t>Mantener, actualizar, proteger y brindar soporte a la infraestructura tecnológica abarcando software, hardware, red de potencia regulada y red de datos interna/externa de la Industria Licorera del Cauca.</t>
  </si>
  <si>
    <t>Incumplimiento del cronograma de auditorias</t>
  </si>
  <si>
    <t>Ausencia de cultura de autocontrol</t>
  </si>
  <si>
    <t>Perdidas de documentos (TRD)</t>
  </si>
  <si>
    <t>Incumplimiento de subir los formatos solicitados por la Contraloría a la
plataforma SIA.</t>
  </si>
  <si>
    <t>Mapa de Riesgos institucional sin actualizar.</t>
  </si>
  <si>
    <t>No efectuar el seguimiento de los planes, programas y proyectos de la ILC.</t>
  </si>
  <si>
    <t xml:space="preserve"> COMERCIALIZACIÓN</t>
  </si>
  <si>
    <t>hacer uso de los tanques de reserva.</t>
  </si>
  <si>
    <t>cumplimientos de los requisitos de la norma ISO 9001 de 2015, GP1000, manejo de software SEVENET.</t>
  </si>
  <si>
    <t>Implementar tratamiento del riesgo</t>
  </si>
  <si>
    <r>
      <rPr>
        <b/>
        <sz val="12"/>
        <color indexed="8"/>
        <rFont val="Arial"/>
        <family val="2"/>
      </rPr>
      <t xml:space="preserve">Auditoria interna </t>
    </r>
    <r>
      <rPr>
        <sz val="12"/>
        <color indexed="8"/>
        <rFont val="Arial"/>
        <family val="2"/>
      </rPr>
      <t>(procedimiento documentado obligatorio)</t>
    </r>
  </si>
  <si>
    <t>procedimientos y formatos de auditoria interna, Formatos de control de calidad.</t>
  </si>
  <si>
    <t>procedimientos y formatos de auditoria interna Sevenet.</t>
  </si>
  <si>
    <t>FINANCIERA</t>
  </si>
  <si>
    <t>NIVEL DEL RIESGO</t>
  </si>
  <si>
    <t>Presupuesto para las necesidades de la organización, ( en particular mantenimiento de infraestructura)</t>
  </si>
  <si>
    <t>solicitud de presupuesto adicional para mantenimiento correctivo.</t>
  </si>
  <si>
    <t xml:space="preserve">Retraso de la entrega de producto terminado </t>
  </si>
  <si>
    <t>detrimento financiero, mal ambiente laboral.</t>
  </si>
  <si>
    <t>Sanciones Disciplinarias, fiscales y penales Incumplimiento de objetivos y Aumento costos de Producción.</t>
  </si>
  <si>
    <t>Denuncia ante las autoridades competentes.</t>
  </si>
  <si>
    <t>perdida de la imagen empresarial con sus diferentes variables</t>
  </si>
  <si>
    <t>informes de los coordinadores de eventos y blindar la empresa con acciones o actividades que se ejecuten.</t>
  </si>
  <si>
    <t>Incendio y explosiones.</t>
  </si>
  <si>
    <t>profesional de control calidad</t>
  </si>
  <si>
    <t xml:space="preserve">Adecuar la sala de servidores según norma </t>
  </si>
  <si>
    <t xml:space="preserve">maquinaria </t>
  </si>
  <si>
    <t>fallas por parte del proveedor</t>
  </si>
  <si>
    <t>Mantenimiento correctivo y proveedores de servicio alternativos</t>
  </si>
  <si>
    <t>ADMINISTRATIVA</t>
  </si>
  <si>
    <t>N°</t>
  </si>
  <si>
    <t xml:space="preserve">sanciones </t>
  </si>
  <si>
    <t>desorden administrativo, falla en la comunicación interna.</t>
  </si>
  <si>
    <t>Debido a..</t>
  </si>
  <si>
    <t>Lo que podría ocasionar…</t>
  </si>
  <si>
    <t>Satisfacer las necesidades y expectativas del cliente. Propender por el sostenimiento del mercado en el departamento del Cauca. Gestionar la consecución de nuevos mercados en el territorio nacional e internacional y lograr una mayor fidelización de clientes.</t>
  </si>
  <si>
    <t>método</t>
  </si>
  <si>
    <t>variación  en los estados financieros de la empresa.</t>
  </si>
  <si>
    <t>Mantener la calidad en el producto. Análisis y evaluación de las zonas de mercadeo.</t>
  </si>
  <si>
    <t xml:space="preserve"> material y método</t>
  </si>
  <si>
    <t>participación del mercado.</t>
  </si>
  <si>
    <t>análisis y evaluación de las PQRS</t>
  </si>
  <si>
    <t>líder de comercialización</t>
  </si>
  <si>
    <t>no estar alineado con la visión de la compañía.</t>
  </si>
  <si>
    <t>Loby con ACIL, afiliación permanente a la asociación y Participación en los concursos internacionales.</t>
  </si>
  <si>
    <t>medición y seguimiento alas PQRS  de producto y servicio.</t>
  </si>
  <si>
    <t>variación en la calidad del producto y servicio.</t>
  </si>
  <si>
    <t>herramienta informática para el registro de las PQRS.</t>
  </si>
  <si>
    <t>líder administrativa y financiera (quejas). Líder de comercialización y líder de control de calidad (reclamos).</t>
  </si>
  <si>
    <t>método y material</t>
  </si>
  <si>
    <t>análisis y evaluación al cronograma de factibilidad del proyecto.</t>
  </si>
  <si>
    <t>asegurar presupuestalmente después de la factibilidad del nuevo proyecto. Planificación de lanzamiento de nuevo producto diferente alas fechas de programación de la solicitud de patrocinio.</t>
  </si>
  <si>
    <t>implementación del código de policía, diferentes estrategia emanadas del ministerio de salud en los cambios de estilo de vida saludable</t>
  </si>
  <si>
    <t xml:space="preserve">Mantener la calidad en el producto. Análisis y evaluación de las zonas de mercadeo. </t>
  </si>
  <si>
    <t>realizar estudio de mercado, innovación e implementación de nuevas estrategias de mercadeo.</t>
  </si>
  <si>
    <t xml:space="preserve"> nivel de satisfacción del cliente y capacitación en atención al cliente.</t>
  </si>
  <si>
    <t>estudio de mercado, reingeniería empresarial.</t>
  </si>
  <si>
    <t>método, capacidad  presupuestal de inversión para la apertura de nuevos mercados.</t>
  </si>
  <si>
    <t>Inclusión o llegada mediante la ley 1816, de nuevas licoreras al dpto.</t>
  </si>
  <si>
    <t>método y material (No planeación estratégica Comercial)</t>
  </si>
  <si>
    <t>análisis y evaluación al cronograma de factibilidad del proyecto, planeación estratégica comercial.</t>
  </si>
  <si>
    <t>análisis de planeación estratégica de las acciones a realizar previas al lanzamiento, implementación de nuevas estrategias.</t>
  </si>
  <si>
    <t>Verificación de datos en la factura impresa. Registro de pedidos. Informes  de ventas, revisión de consignaciones de pedidos.</t>
  </si>
  <si>
    <t>coordinador de facturación y ventas.</t>
  </si>
  <si>
    <t>CALIFICACIÓN DEL RIESGO</t>
  </si>
  <si>
    <t xml:space="preserve">cumplir con el programa de producción de los productos aguardiente caucano, cremas, escarchados, ginebra y ron.                                                               </t>
  </si>
  <si>
    <t>Explosión</t>
  </si>
  <si>
    <t>activación brigada de emergencia, llamar líneas de emergencia (bomberos)</t>
  </si>
  <si>
    <t>líder de  Talento Humano</t>
  </si>
  <si>
    <t xml:space="preserve">Derrame en las cubas de almacenamiento  de alcohol extra neutro y/o preparación en las cubas  de aguardiente. </t>
  </si>
  <si>
    <t>explosión e incendio.</t>
  </si>
  <si>
    <t>Plan anual de mantenimiento preventivo para equipos de producción.</t>
  </si>
  <si>
    <t>acciones correctivas y plan de acción.</t>
  </si>
  <si>
    <t>método y mano de obra</t>
  </si>
  <si>
    <t>seguimiento medición de la información documentada del proceso.</t>
  </si>
  <si>
    <t>Capacitación en incendio y explosión, inspección del estado de los extintores, creación de brigada de emergencias.</t>
  </si>
  <si>
    <t xml:space="preserve">Derrame en las cubas de almacenamiento  de alcohol extraneutro y/o preparación en las cubas  de aguardiente. </t>
  </si>
  <si>
    <t>Pérdida de materia prima en áreas de producción (Envasado).</t>
  </si>
  <si>
    <t>seguimiento medición de la información documentada del proceso(Manejo de inventarios).</t>
  </si>
  <si>
    <t>análisis y evaluación a través de las herramientas tecnológicas.</t>
  </si>
  <si>
    <t>Coordinador De Envasado</t>
  </si>
  <si>
    <t>incumplimiento al programa de producción, incumplimiento en la meta de producción establecida, disponibilidad del producto, Suspensión de Operaciones.</t>
  </si>
  <si>
    <t>Seguimiento y Medición a los planes de mantenimiento. Manejo de software SIGMO</t>
  </si>
  <si>
    <t>Acciones correctivas y plan de acción con respectivo análisis de causa.</t>
  </si>
  <si>
    <t>Líder De Mantenimiento</t>
  </si>
  <si>
    <t>seguimiento, medición y manejo de inventarios.</t>
  </si>
  <si>
    <t>análisis y evaluación periódicos al programa de producción.</t>
  </si>
  <si>
    <t>líder de producción</t>
  </si>
  <si>
    <t>suministro de agua para el proceso de producción.</t>
  </si>
  <si>
    <t>método- medio ambiente</t>
  </si>
  <si>
    <t>herramienta tecnológica para el control y medición del nivel de agua en los tanques de almacenamiento de agua.</t>
  </si>
  <si>
    <t>análisis y evacuación atreves de las herramientas tecnológicas.</t>
  </si>
  <si>
    <t>seguimiento y medición a los planes de mantenimiento.</t>
  </si>
  <si>
    <t>líder de mantenimiento</t>
  </si>
  <si>
    <t>seguimiento y medición.</t>
  </si>
  <si>
    <t>análisis y evaluación al programa de producción.</t>
  </si>
  <si>
    <t>suministro de agua para el proceso de producción</t>
  </si>
  <si>
    <t>instructivos de los equipos y cubas de la división producción, registro de limpieza y control de equipos de planta, registro de aseo, limpieza y desinfección, seguimiento y medición.</t>
  </si>
  <si>
    <t>Profesional universitario de mantenimiento</t>
  </si>
  <si>
    <t>MAPA DE RIESGO INSTITUCIONAL 2018</t>
  </si>
  <si>
    <t xml:space="preserve"> de 2018</t>
  </si>
  <si>
    <t>Plan de implementación                    Personal capacitado</t>
  </si>
  <si>
    <t>realizar orden de servicio para implementar la aplicación de las NIIF</t>
  </si>
  <si>
    <t>jefe de división administrativa y financiera</t>
  </si>
  <si>
    <t>método y mano obra</t>
  </si>
  <si>
    <t>realizar cobro jurídico</t>
  </si>
  <si>
    <t>Genera costos para la empresa, insatisfacción al cliente</t>
  </si>
  <si>
    <t>hacer efectiva la póliza.</t>
  </si>
  <si>
    <t>Falta de servicios públicos</t>
  </si>
  <si>
    <t>hacer uso del tanque de reserva, encender planta de energía o apoyo de otras entidades para realizar las pruebas .</t>
  </si>
  <si>
    <t>método, uso herramientas tecnológicas de seguridad, mano de obra.</t>
  </si>
  <si>
    <t>Capacitación del personal, verificación de producto en bodega, actualización del Kárdex, Registro de movimiento mensual de producto en bodega, registro de cumplimiento delos requisitos del bpm, Implementar un adecuado proceso de selección de personal, manejo de herramienta tecnológica Apoteosys.</t>
  </si>
  <si>
    <t>solicitar el uso de cámaras de seguridad hacer activa la póliza de seguridad, Reinducción y charla para identificación de causa.</t>
  </si>
  <si>
    <t>Afectación en la base de datos de inventarios.</t>
  </si>
  <si>
    <t>método, Maneo de proformas para la entrega del producto.</t>
  </si>
  <si>
    <t>Ralentización del proceso de distribución y desactualización herramienta tecnológica.</t>
  </si>
  <si>
    <t>Previa planeación de la nueva facturación de los productos terminados antes de la finalización de año vigente.</t>
  </si>
  <si>
    <t>Informes escritos para la notificación de la falta de información de el reporte de inventarios.</t>
  </si>
  <si>
    <t>registros de producto terminado en bodega. Registro decáreas de limpieza, registro de control de calidad a producto almacenado.</t>
  </si>
  <si>
    <t>socializar proveimientos e instructivos referente al  almacenamiento de producto terminado.</t>
  </si>
  <si>
    <t>Jefe Sección Talento Humano</t>
  </si>
  <si>
    <t>dar plazo para entregar requerimientos de documentación  ejemplo: envasado  el curso "BPM" buenas practicas de manufactura</t>
  </si>
  <si>
    <t>Incumplimiento de objetivos, aumento de la insatisfacción del personal, deficiencias en la calidad de vida laboral.</t>
  </si>
  <si>
    <t>realizar actividades recreativas incluir todas las áreas</t>
  </si>
  <si>
    <t>incumplimiento del SGSST</t>
  </si>
  <si>
    <t>1. deficiencias en la calidad de vida laboral. 2. aumento en los índices de ausentismo laboral. 3 Sanciones legales.</t>
  </si>
  <si>
    <t>OPERATIVOS Y DE GESTION: Seguimiento al indicador de cumplimiento 2. verificación del cumplimiento de las actividades del SGSST.</t>
  </si>
  <si>
    <t>realizar  un plan de acción por el no cumplimiento de los requerimiento del decreto 1072 de 2015.</t>
  </si>
  <si>
    <t xml:space="preserve">OPERATIVOS Y DE GESTION: procedimiento y  registros de inducción especifica en el cargo. </t>
  </si>
  <si>
    <t>Perdida de Información en la Industria Licorera del Cauca</t>
  </si>
  <si>
    <t>uso de extintores, evacuación de personal, llamado ala brigada de emergencia y llamar a línea de emergencia</t>
  </si>
  <si>
    <t>Capacitar a los trabajadores en el buen uso de los EPP y realizar inspección del buen uso de los EPP. Procedimientos e instructivos con sus respectivos registros.</t>
  </si>
  <si>
    <t xml:space="preserve">insuficiencia de presupuesto por Infraestructura Con vida útil antigua por ubicación </t>
  </si>
  <si>
    <t>Medio ambiente Húmedo</t>
  </si>
  <si>
    <t>Afecta cadena de producción pudiendo alterar la calidad del producto.</t>
  </si>
  <si>
    <t>planeación de solicitud de presupuesto para mantenimiento, intervenciones de mantenimiento preventivo periódicamente.</t>
  </si>
  <si>
    <t>Jefe Administrativo y aun. encargado del plan y seguimiento de manteamiento e infraestructura</t>
  </si>
  <si>
    <t>Método (Comunicaciones escritas, poca utilización de herramienta tecnológica sedente)</t>
  </si>
  <si>
    <t>Paralización de procesos, falta de base información en defensa de interese de empresa.</t>
  </si>
  <si>
    <t>capacitación y reinducción con análisis causa para el manejo e implementación de sedente.</t>
  </si>
  <si>
    <t>Acudir Archivo Histórico De La Empresa, reconstruir información con titulares y empleados competentes</t>
  </si>
  <si>
    <t>Manual de Contratación con la modificación del numero de cotizaciones</t>
  </si>
  <si>
    <t>realizar investigaciones disciplinarias, adoptar manual de contratación de la empresa de acuerdo alas necesidades de ella  o por ultimo acatar sanciones emitidas por ente de control</t>
  </si>
  <si>
    <t xml:space="preserve"> método</t>
  </si>
  <si>
    <t>cumplimiento ala planificación a cada uno de los procesos de la organización</t>
  </si>
  <si>
    <t>plan de compras, evaluación y reevaluación de proveedores.</t>
  </si>
  <si>
    <t>incumplimiento de las especificaciones de materia prima</t>
  </si>
  <si>
    <t xml:space="preserve">procedimientos y registros de revisión e materia prima, análisis de control de calidad de  materia prima </t>
  </si>
  <si>
    <t>No contar con parque automotor de transporte propio en condiciones optimas mecánicas de funcionamiento</t>
  </si>
  <si>
    <t>Tecnología, y métodos antiguos, Vehículos con vida útil antigua o caducada</t>
  </si>
  <si>
    <t>perdida de información importante, suspensión de labores, incumplimiento de objetivos</t>
  </si>
  <si>
    <t>políticas de seguridad informática, procedimiento para protección de datos capacitación y socialización sobre los riesgos de seguridad informática.</t>
  </si>
  <si>
    <t>contratar la tercerización de la seguridad informática y respaldar información en la nube</t>
  </si>
  <si>
    <t>técnico programador</t>
  </si>
  <si>
    <t>incumplimiento a los criterios de la sala de servidores(Daños físicos en los equipos).</t>
  </si>
  <si>
    <t>contratar la tercerización de la seguridad informática, adecuar cuarto para servidores.</t>
  </si>
  <si>
    <t>Procedimiento para soporte, actualización y mantenimiento de Hardware y Software, administración y manteamiento de Sistemas de Información y bases de datos, Procedimiento para soporte de red de datos, voz y eléctrica.</t>
  </si>
  <si>
    <t>contratar la tercerización de la seguridad informática respaldo de nube.</t>
  </si>
  <si>
    <t>Daños físicos en los equipos</t>
  </si>
  <si>
    <t>Método, mano de obra y maquinaria</t>
  </si>
  <si>
    <t>Loby con ACIL, afiliación permanente a la asociación y Participación en los concursos internacionales y estrategias de mercado.</t>
  </si>
  <si>
    <t xml:space="preserve">Incluir columna para la eficiencia de los </t>
  </si>
  <si>
    <t>solicitud por anticipado de nueva tecnología</t>
  </si>
  <si>
    <t>Mantenimiento correctivo.</t>
  </si>
  <si>
    <t>gestión de la información y backup respaldo en nubes.</t>
  </si>
  <si>
    <t>acudir a respaldos de información</t>
  </si>
  <si>
    <t xml:space="preserve">Seguimiento y medición ala disponibilidad de los repuestos. </t>
  </si>
  <si>
    <t>mantener stock de inventario de repuestos en cantidades mínimas.</t>
  </si>
  <si>
    <t>Garantizar la disponibilidad de uso de la maquinaria para el cumplimiento del programa de  producción.</t>
  </si>
  <si>
    <t>mantenimiento y suministros energía eléctrica (desastres)</t>
  </si>
  <si>
    <t>método - medio ambiente</t>
  </si>
  <si>
    <t>plan de mantenimiento de equipo, plan y programación de mantenimiento</t>
  </si>
  <si>
    <t>hacer uso  de planta de energía.</t>
  </si>
  <si>
    <t>LEGALES Y DE GESTION: Monitorear área jurídica , Actos administrativos soportados jurídicamente Y Documentados. Políticas claras y aplicadas, control de términos</t>
  </si>
  <si>
    <t>identificar la causalidad por  el cual los fallos procesales fueron en contra de la organización y determinar la procedencia de la acción de repetición</t>
  </si>
  <si>
    <t>líder de proceso jurídico</t>
  </si>
  <si>
    <t>Vulneración de los derechos fundamentales a la defensa y el debido proceso.</t>
  </si>
  <si>
    <t xml:space="preserve">Método </t>
  </si>
  <si>
    <t>fallos disciplinarios sin el reconociendo de los derechos fundamentales al debido proceso y de defensa</t>
  </si>
  <si>
    <t>Charlas a los tragadores sobre el régimen disciplinario y Cumplimiento integral de la constitución y la ley 734 del 2012</t>
  </si>
  <si>
    <t>presupuesto de la empresa, veedurías sindical, alta gerencia, entes de control externos.</t>
  </si>
  <si>
    <t>Perdida de procesos jurídicos</t>
  </si>
  <si>
    <t>identificar la causalidad por  el cual los fallos procesales fueron en contra de la organización.</t>
  </si>
  <si>
    <t>presupuesto de la empresa, veedurías sindical, alta gerencia, entes de control externos, auditorias internas, externas entes de control, garantía del cumplimiento de la normatividad vigente frente a la celebración de contaros en la ILC, cumplimiento integral en la rendición de la información contractual en la plataforma SIA Observa</t>
  </si>
  <si>
    <t>líder jurídico</t>
  </si>
  <si>
    <t>celebración de contratos sin lleno d requisitos legales</t>
  </si>
  <si>
    <t xml:space="preserve"> garantizar una eficaz y eficiente planeación contractual en todas las áreas y seguimiento ala orden de servicios relacionada con el objeto.</t>
  </si>
  <si>
    <t>Sistematización de  liquidaciones de pagos de personal, posterior al retiro.</t>
  </si>
  <si>
    <t>Falta de acreditación de competencia laboral</t>
  </si>
  <si>
    <t>Afectación del Clima Organizacional</t>
  </si>
  <si>
    <t>Alta rotación de personal</t>
  </si>
  <si>
    <t>Incumplimiento a los criterios de contratación requisitos formales.</t>
  </si>
  <si>
    <t>incumplimiento en tiempos de entrega.</t>
  </si>
  <si>
    <t>coordinador de transportes</t>
  </si>
  <si>
    <t>garantizar la disponibilidad de software y hardware de la organización.</t>
  </si>
  <si>
    <t>Seguridad y acceso a la información</t>
  </si>
  <si>
    <t>políticas de seguridad informática, procedimiento para protección de datos</t>
  </si>
  <si>
    <t>contratar la tercerización de la seguridad informática.</t>
  </si>
  <si>
    <t>incumplimiento de criterios de la sala de servidores.</t>
  </si>
  <si>
    <t>Procedimiento para soporte, actualización y mantenimiento de Hardware y Software, administración y mantenimiento de Sistemas de Información y bases de datos, Procedimiento para soporte de red de datos, voz y eléctrica.</t>
  </si>
  <si>
    <t>Perdida de Información De las Carpetas de planillas de Sevenet</t>
  </si>
  <si>
    <t>maquinaria y método</t>
  </si>
  <si>
    <t>Verificación diaria que Las carpetas se encuentren en su respectiva posición</t>
  </si>
  <si>
    <t>buscar carpetas en físico , en el sistema, libro radicado o carpeta sevenet</t>
  </si>
  <si>
    <t>Seguridad y acceso a la información (Perdida de información, robo información, hackers informáticos)</t>
  </si>
  <si>
    <t>Suspensión de labores, incumplimiento de objetivos y perdida de información</t>
  </si>
  <si>
    <t>Mantenimiento preventivo, aplicación de las políticas de seguridad informática y capacitación de personal en la ILC.</t>
  </si>
  <si>
    <t>mantenimiento correctivo y reemplazado de equipo después de un análisis de causa.</t>
  </si>
  <si>
    <t>caídas del sistema y red</t>
  </si>
  <si>
    <t>suspensión de labores, incumplimiento de objetivos y fallo en la presentación de informes a entes de control externo.</t>
  </si>
  <si>
    <t xml:space="preserve">mantenimiento preventivo, aplicación de las políticas de seguridad informática y capacitación de personal en la ILC </t>
  </si>
  <si>
    <t>Fallas en el mejoramiento continuo de la organización, ineficacia del seguimiento a los riesgos institucionales e incumplimiento en la política de riesgos institucionales</t>
  </si>
  <si>
    <t>capacitación y socialización a los jefes de procesos sobre la gestión de riesgos.</t>
  </si>
  <si>
    <t>reinducción para jefes de procesos</t>
  </si>
  <si>
    <t>jefe de planeación</t>
  </si>
  <si>
    <t>recopilando información de cada área y cotejar con los planes de acción anuales</t>
  </si>
  <si>
    <t>realizar plan de mejoramiento y cronograma de actividades.</t>
  </si>
  <si>
    <t>realizar seguimiento, medición, análisis y evaluaciones los planes, programas y proyectos de la organización.</t>
  </si>
  <si>
    <t>establecer cronograma de presentación de informes a entes de control anual.</t>
  </si>
  <si>
    <t>jefe de división planeación</t>
  </si>
  <si>
    <t>cierre de operaciones o terminación de la actividad comercial.</t>
  </si>
  <si>
    <t>reestructuración</t>
  </si>
  <si>
    <t>método, uso de herramientas tecnológicas.</t>
  </si>
  <si>
    <t>establecer cronograma de presentación de informes a entes de control anual y seguimiento con los jefes de proceso.</t>
  </si>
  <si>
    <t>método y fallo de comunicación</t>
  </si>
  <si>
    <t>Seguimiento estadístico de ventas y consumo a través de estudios propios y contratados.</t>
  </si>
  <si>
    <t>Crear nuevas estrategias de mercadeo y creación de mesas de trabajo</t>
  </si>
  <si>
    <t xml:space="preserve">método  </t>
  </si>
  <si>
    <t>seguimiento a las paginas de los entes de control y capacitaciones.</t>
  </si>
  <si>
    <t>suscripción de planes de mejoramiento ante el ente control, reinducción y socialización de fallas</t>
  </si>
  <si>
    <t>Verificar la eficacia de los procesos, utilizando la metodología PHVA</t>
  </si>
  <si>
    <t>Información documentada</t>
  </si>
  <si>
    <t>suspensión temporal de la certificación ISO 9001</t>
  </si>
  <si>
    <t>la organización es autónoma de mantener y conservar la información documentada.</t>
  </si>
  <si>
    <t>Implementar la gestión del riesgo</t>
  </si>
  <si>
    <t xml:space="preserve">incumplimiento de los requisitos de la norma ISO 9001 de 2015 y del MECI      (no certificación) </t>
  </si>
  <si>
    <t>Mantener actualizada la matriz de identificación del riesgo, apoyarse en NTC ISO 31000 para generar el proceso de gestión de riesgo.</t>
  </si>
  <si>
    <t>realizar la programación y plan de auditorias los 3 primeros meses de cada vigencia fiscal.</t>
  </si>
  <si>
    <t>análisis y evaluación en alta gerencia a través de comité de gestión de calidad.</t>
  </si>
  <si>
    <t>seguimiento y medición a los informes de auditoria interna.</t>
  </si>
  <si>
    <t>la organización es autónoma de mantener, conservar la información documentada.</t>
  </si>
  <si>
    <t>Gestión del Riesgo</t>
  </si>
  <si>
    <t>Capacitaciones ISO 9001 , MECI, GP1000, ISO 31000:2011. Mantener actualizada la matriz de identificación del riesgo, apoyarse en NTC ISO 31000 para generar el proceso de gestión de riesgo.</t>
  </si>
  <si>
    <t>procedimientos y formatos de auditoria interna, Manejo herramienta tecnológica SEVENET.</t>
  </si>
  <si>
    <t>Realizar  programación de auditoria Interna Extraordinaria.</t>
  </si>
  <si>
    <t>Análisis y evaluación en alta gerencia a través de comité de gestión de calidad.</t>
  </si>
  <si>
    <t>Implementación del plan de acción de correctivo.</t>
  </si>
  <si>
    <t>Conciliaciones de cuentas contables,       Plan de Mejoramiento a partir de auditorias, Presentación de estados financieros ajustados a la realidad.</t>
  </si>
  <si>
    <t>Profesional contaduría publica</t>
  </si>
  <si>
    <t>Aplicar normas internas resolución 1386.</t>
  </si>
  <si>
    <t>Nuevas Disposiciones de los órganos de control</t>
  </si>
  <si>
    <t>Plan de implementación Personal capacitado, Asignación de responsabilidades a funcionarios</t>
  </si>
  <si>
    <t>realizar orden de servicio para implementar la aplicación de las NIIF, análisis de causa y corrección hallazgo.</t>
  </si>
  <si>
    <t>Verificar EL ADECUADO ALMACENAMIENTO DE SUSTANCIAS QUIMICAS, revisión de equipos contra incendios, capacitación de personal uso y almacenamiento adecuado de sustancias químicas.</t>
  </si>
  <si>
    <t>uso de extintores, evacuación de personal, llamado ala brigada de emergencia y llamar a línea de emergencia.</t>
  </si>
  <si>
    <t>método y mano de obra.</t>
  </si>
  <si>
    <t>detrimento financiero, causalidad de la conformidad del producto y contaminación ambiental.</t>
  </si>
  <si>
    <t>instructivos de manejo de sustancias químicas, plan de contingencia de derrames, bpm, procedimientos de reactivo.</t>
  </si>
  <si>
    <t>implementar kit de derrames en el área y hacer la adecuada disposición final.</t>
  </si>
  <si>
    <t>detrimento financiero, causalidad de la conformidad del producto, contaminación ambiental y sanciones ambientales.</t>
  </si>
  <si>
    <t>plan ambiental, PEGIR, registros RESPEL, neutralización de sustancias, clasificación y separación de residuos, descargue de residuos departamento ambiental para su respectiva disposición final.</t>
  </si>
  <si>
    <t>realizar la disposición final con los operadores autorizados del estado, reinducción de manejo de residuos.</t>
  </si>
  <si>
    <t>método y maquinaria</t>
  </si>
  <si>
    <t xml:space="preserve">Realizar mantenimiento preventivo y correctivo de los equipos utilizados, establecer protocolos de limpieza para los equipos, evaluar periódicamente el funcionamiento. </t>
  </si>
  <si>
    <t>Incumplimiento en normatividad de INVIMA y superintendencia de Industria y Comercio, derechos de autor y otros. Actualización BPM(Buenas Practicas de Manufactura).</t>
  </si>
  <si>
    <t>procedimientos, regustos de seguimiento de medición , análisis y evaluación de la conformidad del producto.</t>
  </si>
  <si>
    <t>dentro del plan de presupuesto de la ILC asignar lo rubros presupuestales a las necesidades de los requisitos INVIMA. (reinducción, notificación de incumplimiento de requisitos para el encargado del proceso)</t>
  </si>
  <si>
    <t>incumplimiento de requisitos de sellos de calidad.</t>
  </si>
  <si>
    <t>procedimientos, registros de seguimiento de medición , análisis y evaluación de la conformidad del producto.</t>
  </si>
  <si>
    <t>acciones correctivas con su respectivo plan de acción.</t>
  </si>
  <si>
    <t xml:space="preserve">Garantizar seguimiento, medición, análisis y evaluación de la conformidad del producto en los procedimientos de preparación de aguardiente, envasado y producto terminado. </t>
  </si>
  <si>
    <t>Verificación permanente que el archivo histórico tenga el aire adecuado y la de conexión del deshacedor</t>
  </si>
  <si>
    <t>realizar la disposición final con los operadores autorizados del estado.</t>
  </si>
  <si>
    <t>Perdida de valor en el mercado</t>
  </si>
  <si>
    <t>No entregar los informes de ley oportunamente.</t>
  </si>
  <si>
    <t>Falta de tiempo y compromiso por parte del recurso humano</t>
  </si>
  <si>
    <t>auditorias internas</t>
  </si>
  <si>
    <t xml:space="preserve">Perdida de Información  </t>
  </si>
  <si>
    <t xml:space="preserve">Sanciones Disciplinarias y fiscales para la institución </t>
  </si>
  <si>
    <t xml:space="preserve">Elaborar de cronograma y Consultar constantemente la información que la ley exige para percatarse de posibles cambios en las fechas de entrega </t>
  </si>
  <si>
    <t>No identificar acciones que conlleven a la oportunidad de mejora de la institución</t>
  </si>
  <si>
    <t>socialización de auditorias planeadas, y firma de actas de compromiso para el cumplimiento del cronograma.</t>
  </si>
  <si>
    <t>reprogramación de auditorias manteniendo su vigencia.</t>
  </si>
  <si>
    <t>incumplimiento y desviación de los objetivos propuestos</t>
  </si>
  <si>
    <t>incentivar a los lideres a través de comités MECI para el autocontrol en cada una de sus actividades.</t>
  </si>
  <si>
    <t>Cumplir con las tablas de retención documental, solicitar capacitación de utilización de herramienta tecnológica sevenet.</t>
  </si>
  <si>
    <t>realizar programación y plan de auditorias internas de control interno, procedimientos y registros de auditoria  interna.</t>
  </si>
  <si>
    <t>Acciones correctivas, seguimiento alas acciones correctivas.</t>
  </si>
  <si>
    <t xml:space="preserve">Sanciones Disciplinarias a la institución </t>
  </si>
  <si>
    <t xml:space="preserve">Consultar constantemente la información del DAFP para percatarse de posibles cambios en las fechas de entrega </t>
  </si>
  <si>
    <t>procedimientos y registros de auditoria  interna, acciones correctivas, seguimiento alas acciones correctivas.</t>
  </si>
  <si>
    <t>realizar programación y plan de auditorias internas de control interno.</t>
  </si>
  <si>
    <t>Análisis de causa para realizar informes que salvaguarden intereses de funcionarios de la Institución.</t>
  </si>
  <si>
    <t>revisión exhaustiva del informe y hoja Excel para posterior corrección.</t>
  </si>
  <si>
    <t>OPERATIVOS Y DE GESTION: Encuestas de clima organizacional, actividades de mejoramiento de clima organizacional.</t>
  </si>
  <si>
    <t xml:space="preserve">Posibles errores en liquidaciones, Dispendiosas revisiones y sanciones de tipo administrativo disciplinario entre otros. </t>
  </si>
  <si>
    <t>control en el stock de inventario</t>
  </si>
  <si>
    <t>Incumplimiento ala planificación a cada uno de los procesos de la organización.</t>
  </si>
  <si>
    <t>Zona de riesgo baja: asumir el riesgo</t>
  </si>
  <si>
    <t>M</t>
  </si>
  <si>
    <t>zona de riesgo moderada: asumir riesgo, reducir riesgo.</t>
  </si>
  <si>
    <t>Zona de riesgo alta: Reducir riesgo, evitar, compartir o transferir.</t>
  </si>
  <si>
    <t>Zona de riesgo extrema: reducir riesgo, evitar, compartir  o transferir.</t>
  </si>
  <si>
    <t xml:space="preserve">Incumplimiento de objetivos de la empresa, sistemas del gestión de calidad e Ineficiencia.  </t>
  </si>
  <si>
    <t>OPERATIVOS Y DE GESTION: Revisión de historia laboral, Determinar las competencias laborales en los perfiles de los cargos, llevar control de capacitaciones realizadas.</t>
  </si>
  <si>
    <t>Observaciones por escrito y a través de e-mail institucional y recomendaciones verbales en comités para con los lideres de cada proceso.</t>
  </si>
  <si>
    <t xml:space="preserve">variación en la eficacia y eficiencia delos procesos de la organización generando costos económicos. </t>
  </si>
  <si>
    <t>Fortalecimiento en los procesos de capacitación de personal y talleres de sensibilización.</t>
  </si>
  <si>
    <t>planes de nuevas capacitaciones, y renovación de nuevos convenios con instituciones.</t>
  </si>
  <si>
    <t>Perdidas humanas, planta física equipos entre otros.</t>
  </si>
  <si>
    <t>creación de brigada de emergencias, capacitación de brigada y persona y simulacros de emergencias.</t>
  </si>
  <si>
    <t>mano de obra, maquinaria y método.</t>
  </si>
  <si>
    <t>Sanciones Económicas , Suspensión de Operaciones  y procesos. afectación del personal de trabajo.</t>
  </si>
  <si>
    <t>Uso adecuado y correcto de herramienta tecnológico, correcta planeación para la revisión y recepción de la materia prima.</t>
  </si>
  <si>
    <t>Realización de inventario físico Semanal.</t>
  </si>
  <si>
    <t>distribución adecuada de la materia prima en bodegas de almacenamiento.</t>
  </si>
  <si>
    <t>Retraso en las actividades de producción.</t>
  </si>
  <si>
    <t>aplicación de métodos para manejo y distribución de bodegas.</t>
  </si>
  <si>
    <t>reorganización de materiales en bodegas de almacenamiento.</t>
  </si>
  <si>
    <t>coordinador de materiales y suministros.</t>
  </si>
  <si>
    <t>RANGOS DE CALIFICACION NIVEL DEL RIESGO</t>
  </si>
  <si>
    <t>MAPA DE RIESGO INSTITUCIONAL CON PRIORIDAD EXTREMA 2018</t>
  </si>
  <si>
    <t>PRDUCCION</t>
  </si>
  <si>
    <t>DIRECCIONAMIENTO INSTITUCIONAL</t>
  </si>
  <si>
    <t>MAPA DE RIESGO INSTITUCIONAL CON PRIORIDAD ALTA 2018</t>
  </si>
  <si>
    <t xml:space="preserve">Producir aguardiente caucano, cremas, escarchados, ginebra y ron que se ajusten a las expectativas de nuestros clientes y a la política de la empresa.                      </t>
  </si>
  <si>
    <t>CALIFIFCACION DEL RIESGO</t>
  </si>
  <si>
    <t>Proceso</t>
  </si>
  <si>
    <t>Numero De Riesgos</t>
  </si>
  <si>
    <t>calificacion</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</si>
</sst>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_-* #,##0.0\ _€_-;\-* #,##0.0\ _€_-;_-* &quot;-&quot;??\ _€_-;_-@_-"/>
    <numFmt numFmtId="201" formatCode="_-* #,##0\ _€_-;\-* #,##0\ _€_-;_-* &quot;-&quot;??\ _€_-;_-@_-"/>
    <numFmt numFmtId="202" formatCode="[$-C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00\ _€_-;\-* #,##0.000\ _€_-;_-* &quot;-&quot;??\ _€_-;_-@_-"/>
    <numFmt numFmtId="208" formatCode="_-* #,##0.0000\ _€_-;\-* #,##0.0000\ _€_-;_-* &quot;-&quot;??\ _€_-;_-@_-"/>
    <numFmt numFmtId="209" formatCode="[$-240A]dddd\,\ dd&quot; de &quot;mmmm&quot; de &quot;yyyy"/>
  </numFmts>
  <fonts count="73">
    <font>
      <sz val="10"/>
      <name val="Arial"/>
      <family val="2"/>
    </font>
    <font>
      <sz val="11"/>
      <color indexed="8"/>
      <name val="Calibri"/>
      <family val="2"/>
    </font>
    <font>
      <u val="single"/>
      <sz val="10"/>
      <color indexed="12"/>
      <name val="Arial"/>
      <family val="2"/>
    </font>
    <font>
      <b/>
      <sz val="14"/>
      <name val="Arial"/>
      <family val="2"/>
    </font>
    <font>
      <b/>
      <sz val="12"/>
      <name val="Arial"/>
      <family val="2"/>
    </font>
    <font>
      <sz val="12"/>
      <name val="Arial"/>
      <family val="2"/>
    </font>
    <font>
      <b/>
      <sz val="10"/>
      <name val="Tahoma"/>
      <family val="2"/>
    </font>
    <font>
      <sz val="10"/>
      <name val="Tahoma"/>
      <family val="2"/>
    </font>
    <font>
      <sz val="14"/>
      <name val="Arial"/>
      <family val="2"/>
    </font>
    <font>
      <b/>
      <sz val="24"/>
      <name val="Arial"/>
      <family val="2"/>
    </font>
    <font>
      <b/>
      <sz val="16"/>
      <name val="Arial"/>
      <family val="2"/>
    </font>
    <font>
      <sz val="16"/>
      <name val="Arial"/>
      <family val="2"/>
    </font>
    <font>
      <b/>
      <sz val="10"/>
      <name val="Arial"/>
      <family val="2"/>
    </font>
    <font>
      <sz val="8"/>
      <name val="Arial"/>
      <family val="2"/>
    </font>
    <font>
      <b/>
      <sz val="8"/>
      <color indexed="10"/>
      <name val="Arial"/>
      <family val="2"/>
    </font>
    <font>
      <sz val="48"/>
      <name val="Arial"/>
      <family val="2"/>
    </font>
    <font>
      <sz val="10"/>
      <color indexed="56"/>
      <name val="Arial"/>
      <family val="2"/>
    </font>
    <font>
      <sz val="12"/>
      <color indexed="8"/>
      <name val="Arial"/>
      <family val="2"/>
    </font>
    <font>
      <b/>
      <sz val="12"/>
      <color indexed="8"/>
      <name val="Arial"/>
      <family val="2"/>
    </font>
    <font>
      <sz val="9"/>
      <name val="Tahoma"/>
      <family val="2"/>
    </font>
    <font>
      <b/>
      <sz val="9"/>
      <name val="Tahoma"/>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56"/>
      <name val="Arial"/>
      <family val="2"/>
    </font>
    <font>
      <sz val="12"/>
      <color indexed="8"/>
      <name val="Calibri"/>
      <family val="2"/>
    </font>
    <font>
      <b/>
      <sz val="16"/>
      <color indexed="8"/>
      <name val="Arial"/>
      <family val="2"/>
    </font>
    <font>
      <b/>
      <sz val="9"/>
      <color indexed="56"/>
      <name val="Arial"/>
      <family val="2"/>
    </font>
    <font>
      <sz val="10"/>
      <color indexed="8"/>
      <name val="Arial"/>
      <family val="0"/>
    </font>
    <font>
      <sz val="48"/>
      <color indexed="8"/>
      <name val="Arial"/>
      <family val="0"/>
    </font>
    <font>
      <sz val="2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8396B"/>
      <name val="Arial"/>
      <family val="2"/>
    </font>
    <font>
      <b/>
      <sz val="10"/>
      <color rgb="FF08396B"/>
      <name val="Arial"/>
      <family val="2"/>
    </font>
    <font>
      <sz val="12"/>
      <color theme="1"/>
      <name val="Arial"/>
      <family val="2"/>
    </font>
    <font>
      <sz val="12"/>
      <color rgb="FF000000"/>
      <name val="Arial"/>
      <family val="2"/>
    </font>
    <font>
      <sz val="12"/>
      <color theme="1"/>
      <name val="Calibri"/>
      <family val="2"/>
    </font>
    <font>
      <b/>
      <sz val="12"/>
      <color theme="1"/>
      <name val="Arial"/>
      <family val="2"/>
    </font>
    <font>
      <b/>
      <sz val="16"/>
      <color theme="1"/>
      <name val="Arial"/>
      <family val="2"/>
    </font>
    <font>
      <b/>
      <sz val="9"/>
      <color rgb="FF00306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7F99B2"/>
        <bgColor indexed="64"/>
      </patternFill>
    </fill>
    <fill>
      <patternFill patternType="solid">
        <fgColor rgb="FFCCFF99"/>
        <bgColor indexed="64"/>
      </patternFill>
    </fill>
    <fill>
      <patternFill patternType="solid">
        <fgColor rgb="FFFFFF66"/>
        <bgColor indexed="64"/>
      </patternFill>
    </fill>
    <fill>
      <patternFill patternType="solid">
        <fgColor rgb="FFFF9933"/>
        <bgColor indexed="64"/>
      </patternFill>
    </fill>
    <fill>
      <patternFill patternType="solid">
        <fgColor rgb="FFFF3300"/>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1E6EC"/>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color theme="3" tint="-0.24997000396251678"/>
      </left>
      <right style="thin">
        <color theme="3" tint="-0.24997000396251678"/>
      </right>
      <top style="thin">
        <color theme="3" tint="-0.24997000396251678"/>
      </top>
      <bottom style="thin">
        <color theme="3" tint="-0.24997000396251678"/>
      </bottom>
    </border>
    <border>
      <left style="thin">
        <color theme="3" tint="-0.24997000396251678"/>
      </left>
      <right style="thin">
        <color theme="3" tint="-0.24997000396251678"/>
      </right>
      <top style="thin">
        <color theme="3" tint="-0.24997000396251678"/>
      </top>
      <bottom>
        <color indexed="63"/>
      </bottom>
    </border>
    <border>
      <left style="thin"/>
      <right style="thin"/>
      <top style="medium"/>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right style="thin"/>
      <top/>
      <bottom style="thin"/>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style="medium"/>
      <bottom style="medium"/>
    </border>
    <border>
      <left style="medium"/>
      <right style="thin"/>
      <top>
        <color indexed="63"/>
      </top>
      <bottom>
        <color indexed="63"/>
      </botto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74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33" borderId="0"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1"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xf>
    <xf numFmtId="0" fontId="0" fillId="0" borderId="12" xfId="0"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3" fillId="0" borderId="20" xfId="0" applyFont="1" applyBorder="1" applyAlignment="1">
      <alignment horizontal="center" vertical="center"/>
    </xf>
    <xf numFmtId="0" fontId="13" fillId="34" borderId="16" xfId="0" applyFont="1" applyFill="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34" borderId="12"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right"/>
    </xf>
    <xf numFmtId="0" fontId="13" fillId="0" borderId="12" xfId="0" applyFont="1" applyBorder="1" applyAlignment="1">
      <alignment horizontal="right" vertical="center"/>
    </xf>
    <xf numFmtId="0" fontId="13" fillId="0" borderId="26" xfId="0" applyFont="1" applyBorder="1" applyAlignment="1">
      <alignment/>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xf>
    <xf numFmtId="0" fontId="13" fillId="0" borderId="29" xfId="0" applyFont="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0" xfId="0" applyFont="1" applyBorder="1" applyAlignment="1">
      <alignment/>
    </xf>
    <xf numFmtId="0" fontId="13" fillId="0" borderId="31" xfId="0" applyFont="1" applyFill="1" applyBorder="1" applyAlignment="1">
      <alignment horizontal="center" vertical="center"/>
    </xf>
    <xf numFmtId="0" fontId="0" fillId="0" borderId="12" xfId="0" applyFont="1" applyBorder="1" applyAlignment="1">
      <alignment/>
    </xf>
    <xf numFmtId="0" fontId="13" fillId="0" borderId="29" xfId="0" applyFont="1" applyBorder="1" applyAlignment="1">
      <alignment/>
    </xf>
    <xf numFmtId="0" fontId="13" fillId="0" borderId="23" xfId="0" applyFont="1" applyBorder="1" applyAlignment="1">
      <alignment/>
    </xf>
    <xf numFmtId="0" fontId="13" fillId="0" borderId="32" xfId="0" applyFont="1" applyBorder="1" applyAlignment="1">
      <alignment/>
    </xf>
    <xf numFmtId="0" fontId="13" fillId="0" borderId="31" xfId="0" applyFont="1" applyBorder="1" applyAlignment="1">
      <alignment/>
    </xf>
    <xf numFmtId="0" fontId="5" fillId="35" borderId="0" xfId="0" applyFont="1" applyFill="1" applyBorder="1" applyAlignment="1">
      <alignment vertical="center" wrapText="1"/>
    </xf>
    <xf numFmtId="0" fontId="5" fillId="35" borderId="0" xfId="0" applyFont="1" applyFill="1" applyBorder="1" applyAlignment="1">
      <alignment/>
    </xf>
    <xf numFmtId="0" fontId="5" fillId="35" borderId="0" xfId="0" applyFont="1" applyFill="1" applyAlignment="1" applyProtection="1">
      <alignment/>
      <protection locked="0"/>
    </xf>
    <xf numFmtId="0" fontId="4" fillId="35" borderId="1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justify" vertical="center"/>
      <protection locked="0"/>
    </xf>
    <xf numFmtId="0" fontId="4" fillId="35" borderId="12" xfId="0" applyFont="1" applyFill="1" applyBorder="1" applyAlignment="1" applyProtection="1">
      <alignment horizontal="center" vertical="center"/>
      <protection locked="0"/>
    </xf>
    <xf numFmtId="0" fontId="5" fillId="35" borderId="12" xfId="0" applyFont="1" applyFill="1" applyBorder="1" applyAlignment="1" applyProtection="1">
      <alignment horizontal="justify" vertical="center" wrapText="1"/>
      <protection locked="0"/>
    </xf>
    <xf numFmtId="0" fontId="5" fillId="35" borderId="0" xfId="0" applyFont="1" applyFill="1" applyAlignment="1" applyProtection="1">
      <alignment horizontal="center" vertical="center"/>
      <protection locked="0"/>
    </xf>
    <xf numFmtId="0" fontId="5" fillId="35" borderId="0" xfId="0" applyFont="1" applyFill="1" applyAlignment="1" applyProtection="1">
      <alignment horizontal="left"/>
      <protection hidden="1"/>
    </xf>
    <xf numFmtId="0" fontId="5" fillId="35" borderId="0" xfId="0" applyFont="1" applyFill="1" applyAlignment="1" applyProtection="1">
      <alignment horizontal="left" vertical="center" wrapText="1"/>
      <protection hidden="1"/>
    </xf>
    <xf numFmtId="0" fontId="5" fillId="35" borderId="32" xfId="0" applyFont="1" applyFill="1" applyBorder="1" applyAlignment="1" applyProtection="1">
      <alignment horizontal="center" vertical="center" wrapText="1"/>
      <protection locked="0"/>
    </xf>
    <xf numFmtId="0" fontId="5" fillId="35" borderId="0" xfId="0" applyFont="1" applyFill="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0" fillId="0" borderId="0" xfId="0" applyAlignment="1">
      <alignment horizontal="center" vertical="center"/>
    </xf>
    <xf numFmtId="0" fontId="64" fillId="36" borderId="33"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33" xfId="0" applyFont="1" applyFill="1" applyBorder="1" applyAlignment="1">
      <alignment horizontal="left" vertical="center" wrapText="1"/>
    </xf>
    <xf numFmtId="0" fontId="0" fillId="37" borderId="33" xfId="0" applyFill="1" applyBorder="1" applyAlignment="1">
      <alignment horizontal="center" vertical="center"/>
    </xf>
    <xf numFmtId="0" fontId="0" fillId="38" borderId="33" xfId="0" applyFill="1" applyBorder="1" applyAlignment="1">
      <alignment horizontal="center" vertical="center"/>
    </xf>
    <xf numFmtId="0" fontId="0" fillId="39" borderId="33" xfId="0" applyFill="1" applyBorder="1" applyAlignment="1">
      <alignment horizontal="center" vertical="center"/>
    </xf>
    <xf numFmtId="0" fontId="0" fillId="40" borderId="33" xfId="0" applyFill="1" applyBorder="1" applyAlignment="1">
      <alignment horizontal="center" vertical="center"/>
    </xf>
    <xf numFmtId="0" fontId="0" fillId="37" borderId="34" xfId="0" applyFill="1" applyBorder="1" applyAlignment="1">
      <alignment horizontal="center" vertical="center"/>
    </xf>
    <xf numFmtId="0" fontId="4" fillId="35" borderId="0" xfId="0" applyFont="1" applyFill="1" applyAlignment="1" applyProtection="1">
      <alignment horizontal="center" wrapText="1"/>
      <protection locked="0"/>
    </xf>
    <xf numFmtId="0" fontId="5" fillId="0" borderId="12" xfId="0" applyFont="1" applyBorder="1" applyAlignment="1" applyProtection="1">
      <alignment horizontal="center" vertical="center" wrapText="1"/>
      <protection locked="0"/>
    </xf>
    <xf numFmtId="0" fontId="4" fillId="35" borderId="35" xfId="0" applyFont="1" applyFill="1" applyBorder="1" applyAlignment="1" applyProtection="1">
      <alignment horizontal="center" vertical="center" wrapText="1"/>
      <protection hidden="1"/>
    </xf>
    <xf numFmtId="0" fontId="4" fillId="35" borderId="32" xfId="0" applyFont="1" applyFill="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hidden="1"/>
    </xf>
    <xf numFmtId="0" fontId="4" fillId="35" borderId="32" xfId="0" applyFont="1" applyFill="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35" borderId="35" xfId="0" applyFont="1" applyFill="1" applyBorder="1" applyAlignment="1">
      <alignment horizontal="center" vertical="center" wrapText="1"/>
    </xf>
    <xf numFmtId="0" fontId="5"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5" fillId="35" borderId="16"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35" borderId="16" xfId="0" applyFont="1" applyFill="1" applyBorder="1" applyAlignment="1" applyProtection="1">
      <alignment horizontal="center" vertical="center" wrapText="1"/>
      <protection hidden="1"/>
    </xf>
    <xf numFmtId="0" fontId="4" fillId="35" borderId="16" xfId="0" applyFont="1" applyFill="1" applyBorder="1" applyAlignment="1" applyProtection="1">
      <alignment horizontal="center" vertical="center" wrapText="1"/>
      <protection locked="0"/>
    </xf>
    <xf numFmtId="0" fontId="5" fillId="0" borderId="12" xfId="0" applyFont="1" applyBorder="1" applyAlignment="1">
      <alignment vertical="center" wrapText="1"/>
    </xf>
    <xf numFmtId="0" fontId="4" fillId="35" borderId="0" xfId="0" applyFont="1" applyFill="1" applyBorder="1" applyAlignment="1" applyProtection="1">
      <alignment horizontal="center" vertical="center" wrapText="1"/>
      <protection hidden="1"/>
    </xf>
    <xf numFmtId="0" fontId="66" fillId="0" borderId="12" xfId="0" applyFont="1" applyFill="1" applyBorder="1" applyAlignment="1">
      <alignment horizontal="center" vertical="center" wrapText="1"/>
    </xf>
    <xf numFmtId="0" fontId="5" fillId="0" borderId="16" xfId="0" applyFont="1" applyBorder="1" applyAlignment="1">
      <alignment vertical="center" wrapText="1"/>
    </xf>
    <xf numFmtId="0" fontId="11" fillId="35" borderId="35" xfId="0" applyFont="1" applyFill="1" applyBorder="1" applyAlignment="1" applyProtection="1">
      <alignment horizontal="center" vertical="center" wrapText="1"/>
      <protection locked="0"/>
    </xf>
    <xf numFmtId="0" fontId="11" fillId="35" borderId="12" xfId="0" applyFont="1" applyFill="1" applyBorder="1" applyAlignment="1" applyProtection="1">
      <alignment horizontal="center" vertical="center" wrapText="1"/>
      <protection locked="0"/>
    </xf>
    <xf numFmtId="0" fontId="11" fillId="35" borderId="16" xfId="0" applyFont="1" applyFill="1" applyBorder="1" applyAlignment="1" applyProtection="1">
      <alignment horizontal="center" vertical="center" wrapText="1"/>
      <protection locked="0"/>
    </xf>
    <xf numFmtId="0" fontId="11" fillId="35" borderId="32" xfId="0" applyFont="1" applyFill="1" applyBorder="1" applyAlignment="1" applyProtection="1">
      <alignment horizontal="center" vertical="center" wrapText="1"/>
      <protection locked="0"/>
    </xf>
    <xf numFmtId="0" fontId="11" fillId="35" borderId="12" xfId="0" applyFont="1" applyFill="1" applyBorder="1" applyAlignment="1" applyProtection="1">
      <alignment horizontal="center" wrapText="1"/>
      <protection locked="0"/>
    </xf>
    <xf numFmtId="0" fontId="5" fillId="35" borderId="31" xfId="0" applyFont="1" applyFill="1" applyBorder="1" applyAlignment="1" applyProtection="1">
      <alignment horizontal="center" vertical="center" wrapText="1"/>
      <protection locked="0"/>
    </xf>
    <xf numFmtId="0" fontId="66" fillId="35" borderId="12" xfId="0" applyFont="1" applyFill="1" applyBorder="1" applyAlignment="1">
      <alignment horizontal="center" vertical="center" wrapText="1"/>
    </xf>
    <xf numFmtId="0" fontId="5" fillId="35" borderId="36"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66" fillId="0" borderId="16" xfId="0" applyFont="1" applyBorder="1" applyAlignment="1" applyProtection="1">
      <alignment horizontal="center" vertical="center" wrapText="1"/>
      <protection locked="0"/>
    </xf>
    <xf numFmtId="0" fontId="10" fillId="35" borderId="37" xfId="0" applyFont="1" applyFill="1" applyBorder="1" applyAlignment="1" applyProtection="1">
      <alignment horizontal="center" vertical="center" textRotation="90" wrapText="1"/>
      <protection locked="0"/>
    </xf>
    <xf numFmtId="0" fontId="4" fillId="35" borderId="12" xfId="0" applyFont="1" applyFill="1" applyBorder="1" applyAlignment="1" applyProtection="1">
      <alignment horizontal="center" vertical="center" wrapText="1"/>
      <protection locked="0"/>
    </xf>
    <xf numFmtId="0" fontId="4" fillId="35" borderId="38"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66" fillId="0" borderId="16"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0" borderId="32" xfId="0" applyFont="1" applyBorder="1" applyAlignment="1">
      <alignment horizontal="center" vertical="center" wrapText="1"/>
    </xf>
    <xf numFmtId="0" fontId="67" fillId="0" borderId="31" xfId="0" applyFont="1" applyBorder="1" applyAlignment="1" applyProtection="1">
      <alignment horizontal="center" vertical="center" wrapText="1"/>
      <protection locked="0"/>
    </xf>
    <xf numFmtId="0" fontId="5" fillId="35" borderId="38" xfId="0" applyFont="1" applyFill="1" applyBorder="1" applyAlignment="1" applyProtection="1">
      <alignment horizontal="center" vertical="center" wrapText="1"/>
      <protection locked="0"/>
    </xf>
    <xf numFmtId="0" fontId="66" fillId="0" borderId="38" xfId="0" applyFont="1" applyBorder="1" applyAlignment="1">
      <alignment horizontal="center" vertical="center" wrapText="1"/>
    </xf>
    <xf numFmtId="0" fontId="11" fillId="35" borderId="38" xfId="0" applyFont="1" applyFill="1" applyBorder="1" applyAlignment="1" applyProtection="1">
      <alignment horizontal="center" vertical="center" wrapText="1"/>
      <protection locked="0"/>
    </xf>
    <xf numFmtId="0" fontId="66" fillId="0" borderId="38" xfId="0" applyFont="1" applyFill="1" applyBorder="1" applyAlignment="1">
      <alignment horizontal="center" vertical="center" wrapText="1"/>
    </xf>
    <xf numFmtId="0" fontId="4" fillId="35" borderId="38" xfId="0" applyFont="1" applyFill="1" applyBorder="1" applyAlignment="1" applyProtection="1">
      <alignment horizontal="center" vertical="center" wrapText="1"/>
      <protection hidden="1"/>
    </xf>
    <xf numFmtId="0" fontId="5" fillId="0" borderId="38" xfId="0" applyFont="1" applyBorder="1" applyAlignment="1">
      <alignment horizontal="center" vertical="center" wrapText="1"/>
    </xf>
    <xf numFmtId="0" fontId="67" fillId="0" borderId="39" xfId="0" applyFont="1" applyBorder="1" applyAlignment="1" applyProtection="1">
      <alignment horizontal="center" vertical="center" wrapText="1"/>
      <protection locked="0"/>
    </xf>
    <xf numFmtId="0" fontId="66" fillId="0" borderId="32" xfId="0" applyFont="1" applyBorder="1" applyAlignment="1" applyProtection="1">
      <alignment horizontal="center" vertical="center" wrapText="1"/>
      <protection locked="0"/>
    </xf>
    <xf numFmtId="0" fontId="66" fillId="0" borderId="32" xfId="0" applyFont="1" applyFill="1" applyBorder="1" applyAlignment="1" applyProtection="1">
      <alignment horizontal="center" vertical="center" wrapText="1"/>
      <protection locked="0"/>
    </xf>
    <xf numFmtId="0" fontId="66" fillId="0" borderId="16" xfId="0" applyFont="1" applyFill="1" applyBorder="1" applyAlignment="1" applyProtection="1">
      <alignment horizontal="center" vertical="center" wrapText="1"/>
      <protection locked="0"/>
    </xf>
    <xf numFmtId="0" fontId="0" fillId="0" borderId="0" xfId="0" applyAlignment="1">
      <alignment horizontal="center" wrapText="1"/>
    </xf>
    <xf numFmtId="0" fontId="67" fillId="0" borderId="16" xfId="0" applyFont="1" applyFill="1" applyBorder="1" applyAlignment="1">
      <alignment horizontal="center" vertical="center" wrapText="1"/>
    </xf>
    <xf numFmtId="0" fontId="67" fillId="35" borderId="16" xfId="0" applyFont="1" applyFill="1" applyBorder="1" applyAlignment="1" applyProtection="1">
      <alignment horizontal="center" vertical="center" wrapText="1"/>
      <protection locked="0"/>
    </xf>
    <xf numFmtId="0" fontId="67" fillId="0" borderId="36" xfId="0" applyFont="1" applyBorder="1" applyAlignment="1" applyProtection="1">
      <alignment horizontal="center" vertical="center" wrapText="1"/>
      <protection locked="0"/>
    </xf>
    <xf numFmtId="0" fontId="67" fillId="35" borderId="12" xfId="0" applyFont="1" applyFill="1" applyBorder="1" applyAlignment="1" applyProtection="1">
      <alignment horizontal="center" vertical="center" wrapText="1"/>
      <protection locked="0"/>
    </xf>
    <xf numFmtId="0" fontId="67" fillId="0" borderId="12" xfId="0" applyFont="1" applyFill="1" applyBorder="1" applyAlignment="1">
      <alignment horizontal="center" vertical="center" wrapText="1"/>
    </xf>
    <xf numFmtId="0" fontId="67" fillId="0" borderId="29" xfId="0" applyFont="1" applyBorder="1" applyAlignment="1" applyProtection="1">
      <alignment horizontal="center" vertical="center" wrapText="1"/>
      <protection locked="0"/>
    </xf>
    <xf numFmtId="0" fontId="67" fillId="35" borderId="32" xfId="0" applyFont="1" applyFill="1" applyBorder="1" applyAlignment="1" applyProtection="1">
      <alignment horizontal="center" vertical="center" wrapText="1"/>
      <protection locked="0"/>
    </xf>
    <xf numFmtId="0" fontId="67" fillId="0" borderId="32" xfId="0" applyFont="1" applyFill="1" applyBorder="1" applyAlignment="1">
      <alignment horizontal="center" vertical="center" wrapText="1"/>
    </xf>
    <xf numFmtId="0" fontId="66" fillId="35" borderId="12" xfId="0" applyFont="1" applyFill="1" applyBorder="1" applyAlignment="1" applyProtection="1">
      <alignment horizontal="center" vertical="center" wrapText="1"/>
      <protection locked="0"/>
    </xf>
    <xf numFmtId="0" fontId="66" fillId="0" borderId="16" xfId="0" applyFont="1" applyBorder="1" applyAlignment="1">
      <alignment horizontal="center" vertical="center" wrapText="1"/>
    </xf>
    <xf numFmtId="0" fontId="17" fillId="35" borderId="16"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wrapText="1"/>
      <protection locked="0"/>
    </xf>
    <xf numFmtId="0" fontId="68" fillId="0" borderId="12" xfId="0" applyFont="1" applyBorder="1" applyAlignment="1">
      <alignment horizontal="center" vertical="center" wrapText="1"/>
    </xf>
    <xf numFmtId="0" fontId="5" fillId="35" borderId="32"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5" fillId="0" borderId="16" xfId="0" applyFont="1" applyFill="1" applyBorder="1" applyAlignment="1">
      <alignment horizontal="center" vertical="center" wrapText="1"/>
    </xf>
    <xf numFmtId="0" fontId="66" fillId="41" borderId="12" xfId="0" applyFont="1" applyFill="1" applyBorder="1" applyAlignment="1" applyProtection="1">
      <alignment horizontal="center" vertical="center" wrapText="1"/>
      <protection locked="0"/>
    </xf>
    <xf numFmtId="0" fontId="66" fillId="41" borderId="16"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hidden="1"/>
    </xf>
    <xf numFmtId="0" fontId="5" fillId="35" borderId="16" xfId="0" applyFont="1" applyFill="1" applyBorder="1" applyAlignment="1" applyProtection="1">
      <alignment horizontal="center" vertical="center" wrapText="1"/>
      <protection hidden="1"/>
    </xf>
    <xf numFmtId="0" fontId="66" fillId="0" borderId="32" xfId="0" applyFont="1" applyBorder="1" applyAlignment="1">
      <alignment horizontal="center" vertical="center" wrapText="1"/>
    </xf>
    <xf numFmtId="0" fontId="11" fillId="35" borderId="32" xfId="0" applyFont="1" applyFill="1" applyBorder="1" applyAlignment="1" applyProtection="1">
      <alignment horizontal="center" textRotation="90" wrapText="1"/>
      <protection locked="0"/>
    </xf>
    <xf numFmtId="0" fontId="5" fillId="0" borderId="32" xfId="0" applyFont="1" applyBorder="1" applyAlignment="1">
      <alignment vertical="center" wrapText="1"/>
    </xf>
    <xf numFmtId="0" fontId="5" fillId="35" borderId="31" xfId="0" applyFont="1" applyFill="1" applyBorder="1" applyAlignment="1" applyProtection="1">
      <alignment vertical="center" wrapText="1"/>
      <protection locked="0"/>
    </xf>
    <xf numFmtId="0" fontId="11" fillId="35" borderId="12" xfId="0" applyFont="1" applyFill="1" applyBorder="1" applyAlignment="1" applyProtection="1">
      <alignment horizontal="center" vertical="center" textRotation="90" wrapText="1"/>
      <protection locked="0"/>
    </xf>
    <xf numFmtId="0" fontId="66" fillId="35" borderId="16" xfId="0" applyFont="1" applyFill="1" applyBorder="1" applyAlignment="1">
      <alignment horizontal="center" vertical="center" wrapText="1"/>
    </xf>
    <xf numFmtId="0" fontId="5" fillId="35" borderId="35" xfId="0" applyFont="1" applyFill="1" applyBorder="1" applyAlignment="1" applyProtection="1">
      <alignment horizontal="center" vertical="center" wrapText="1"/>
      <protection hidden="1"/>
    </xf>
    <xf numFmtId="0" fontId="5" fillId="35" borderId="0" xfId="0" applyFont="1" applyFill="1" applyAlignment="1" applyProtection="1">
      <alignment horizontal="center" wrapText="1"/>
      <protection locked="0"/>
    </xf>
    <xf numFmtId="0" fontId="5" fillId="35" borderId="0" xfId="0" applyFont="1" applyFill="1" applyAlignment="1" applyProtection="1">
      <alignment horizontal="center" textRotation="90" wrapText="1"/>
      <protection locked="0"/>
    </xf>
    <xf numFmtId="0" fontId="5" fillId="35" borderId="0" xfId="0" applyFont="1" applyFill="1" applyAlignment="1" applyProtection="1">
      <alignment horizontal="center" vertical="center" textRotation="90" wrapText="1"/>
      <protection locked="0"/>
    </xf>
    <xf numFmtId="0" fontId="5" fillId="35" borderId="20" xfId="0" applyFont="1" applyFill="1" applyBorder="1" applyAlignment="1" applyProtection="1">
      <alignment horizontal="center" vertical="center" textRotation="90" wrapText="1"/>
      <protection locked="0"/>
    </xf>
    <xf numFmtId="0" fontId="5" fillId="35" borderId="20" xfId="0"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textRotation="90" wrapText="1"/>
      <protection locked="0"/>
    </xf>
    <xf numFmtId="0" fontId="69" fillId="0" borderId="0" xfId="0" applyFont="1" applyBorder="1" applyAlignment="1" applyProtection="1">
      <alignment horizontal="center" vertical="center" wrapText="1"/>
      <protection locked="0"/>
    </xf>
    <xf numFmtId="0" fontId="67" fillId="35" borderId="35" xfId="0"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9" fontId="5" fillId="35" borderId="0" xfId="0" applyNumberFormat="1" applyFont="1" applyFill="1" applyAlignment="1" applyProtection="1">
      <alignment horizontal="center" wrapText="1"/>
      <protection locked="0"/>
    </xf>
    <xf numFmtId="0" fontId="66" fillId="35" borderId="3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35" borderId="35" xfId="0" applyFont="1" applyFill="1" applyBorder="1" applyAlignment="1" applyProtection="1">
      <alignment horizontal="center" vertical="center" wrapText="1"/>
      <protection locked="0"/>
    </xf>
    <xf numFmtId="0" fontId="67" fillId="0" borderId="35" xfId="0" applyFont="1" applyFill="1" applyBorder="1" applyAlignment="1">
      <alignment horizontal="center" vertical="center" wrapText="1"/>
    </xf>
    <xf numFmtId="0" fontId="17" fillId="0" borderId="12" xfId="0" applyFont="1" applyBorder="1" applyAlignment="1">
      <alignment horizontal="center" vertical="center" wrapText="1"/>
    </xf>
    <xf numFmtId="0" fontId="11" fillId="35" borderId="26" xfId="0" applyFont="1" applyFill="1" applyBorder="1" applyAlignment="1" applyProtection="1">
      <alignment horizontal="center" vertical="center" wrapText="1"/>
      <protection locked="0"/>
    </xf>
    <xf numFmtId="0" fontId="4" fillId="35" borderId="26" xfId="0" applyFont="1" applyFill="1" applyBorder="1" applyAlignment="1" applyProtection="1">
      <alignment horizontal="center" vertical="center" wrapText="1"/>
      <protection hidden="1"/>
    </xf>
    <xf numFmtId="0" fontId="5" fillId="35" borderId="26" xfId="0" applyFont="1" applyFill="1" applyBorder="1" applyAlignment="1" applyProtection="1">
      <alignment horizontal="center" vertical="center" wrapText="1"/>
      <protection locked="0"/>
    </xf>
    <xf numFmtId="0" fontId="66" fillId="35"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5" borderId="26" xfId="0" applyFont="1" applyFill="1" applyBorder="1" applyAlignment="1" applyProtection="1">
      <alignment horizontal="center" vertical="center" wrapText="1"/>
      <protection hidden="1"/>
    </xf>
    <xf numFmtId="0" fontId="5" fillId="35" borderId="12" xfId="0" applyFont="1" applyFill="1" applyBorder="1" applyAlignment="1" applyProtection="1">
      <alignment horizontal="center" vertical="center" wrapText="1"/>
      <protection hidden="1"/>
    </xf>
    <xf numFmtId="0" fontId="11" fillId="35" borderId="12" xfId="0" applyFont="1" applyFill="1" applyBorder="1" applyAlignment="1" applyProtection="1">
      <alignment horizontal="center" textRotation="90" wrapText="1"/>
      <protection locked="0"/>
    </xf>
    <xf numFmtId="0" fontId="66" fillId="0" borderId="12" xfId="0" applyFont="1" applyFill="1" applyBorder="1" applyAlignment="1" applyProtection="1">
      <alignment horizontal="center" vertical="center" wrapText="1"/>
      <protection locked="0"/>
    </xf>
    <xf numFmtId="0" fontId="66" fillId="35" borderId="0" xfId="0" applyFont="1" applyFill="1" applyBorder="1" applyAlignment="1" applyProtection="1">
      <alignment horizontal="center" vertical="center" wrapText="1"/>
      <protection locked="0"/>
    </xf>
    <xf numFmtId="0" fontId="4" fillId="35" borderId="35"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5" fillId="35" borderId="12" xfId="0" applyFont="1" applyFill="1" applyBorder="1" applyAlignment="1">
      <alignment horizontal="center" vertical="center" wrapText="1"/>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35" borderId="36" xfId="0" applyFont="1" applyFill="1" applyBorder="1" applyAlignment="1" applyProtection="1">
      <alignment vertical="center" wrapText="1"/>
      <protection locked="0"/>
    </xf>
    <xf numFmtId="0" fontId="5" fillId="35" borderId="29" xfId="0" applyFont="1" applyFill="1" applyBorder="1" applyAlignment="1" applyProtection="1">
      <alignment vertical="center" wrapText="1"/>
      <protection locked="0"/>
    </xf>
    <xf numFmtId="0" fontId="4" fillId="35" borderId="35" xfId="0" applyFont="1" applyFill="1" applyBorder="1" applyAlignment="1" applyProtection="1">
      <alignment horizontal="center" vertical="center" wrapText="1"/>
      <protection/>
    </xf>
    <xf numFmtId="0" fontId="67" fillId="35" borderId="35" xfId="0" applyFont="1" applyFill="1" applyBorder="1" applyAlignment="1" applyProtection="1">
      <alignment horizontal="center" vertical="center" wrapText="1"/>
      <protection/>
    </xf>
    <xf numFmtId="0" fontId="5" fillId="35" borderId="4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7" fillId="35" borderId="12" xfId="0" applyFont="1" applyFill="1" applyBorder="1" applyAlignment="1" applyProtection="1">
      <alignment horizontal="center" vertical="center" wrapText="1"/>
      <protection/>
    </xf>
    <xf numFmtId="0" fontId="67" fillId="35" borderId="40" xfId="0" applyFont="1" applyFill="1" applyBorder="1" applyAlignment="1" applyProtection="1">
      <alignment horizontal="center" vertical="center" wrapText="1"/>
      <protection/>
    </xf>
    <xf numFmtId="0" fontId="67" fillId="35" borderId="29" xfId="0" applyFont="1" applyFill="1" applyBorder="1" applyAlignment="1" applyProtection="1">
      <alignment horizontal="center" vertical="center" wrapText="1"/>
      <protection/>
    </xf>
    <xf numFmtId="0" fontId="4" fillId="35" borderId="32" xfId="0" applyFont="1" applyFill="1" applyBorder="1" applyAlignment="1" applyProtection="1">
      <alignment horizontal="center" vertical="center" wrapText="1"/>
      <protection/>
    </xf>
    <xf numFmtId="0" fontId="67" fillId="35" borderId="32" xfId="0" applyFont="1" applyFill="1" applyBorder="1" applyAlignment="1" applyProtection="1">
      <alignment horizontal="center" vertical="center" wrapText="1"/>
      <protection/>
    </xf>
    <xf numFmtId="0" fontId="67" fillId="35" borderId="31"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42"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35" borderId="0" xfId="0"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40" xfId="0" applyFont="1" applyFill="1" applyBorder="1" applyAlignment="1" applyProtection="1">
      <alignment vertical="center" wrapText="1"/>
      <protection locked="0"/>
    </xf>
    <xf numFmtId="0" fontId="5" fillId="35" borderId="43" xfId="0" applyFont="1" applyFill="1" applyBorder="1" applyAlignment="1" applyProtection="1">
      <alignment vertical="center" wrapText="1"/>
      <protection locked="0"/>
    </xf>
    <xf numFmtId="0" fontId="5" fillId="0" borderId="3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xf>
    <xf numFmtId="0" fontId="5" fillId="35" borderId="40" xfId="0" applyFont="1" applyFill="1" applyBorder="1" applyAlignment="1" applyProtection="1">
      <alignment horizontal="center" vertical="center" wrapText="1"/>
      <protection/>
    </xf>
    <xf numFmtId="0" fontId="5" fillId="35" borderId="29" xfId="0" applyFont="1" applyFill="1" applyBorder="1" applyAlignment="1" applyProtection="1">
      <alignment horizontal="center" vertical="center" wrapText="1"/>
      <protection/>
    </xf>
    <xf numFmtId="0" fontId="5" fillId="35" borderId="31" xfId="0" applyFont="1" applyFill="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29" xfId="0" applyFont="1" applyBorder="1" applyAlignment="1" applyProtection="1">
      <alignment horizontal="center" vertical="center" wrapText="1"/>
      <protection/>
    </xf>
    <xf numFmtId="0" fontId="66" fillId="0" borderId="31" xfId="0" applyFont="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43" xfId="0" applyFont="1" applyFill="1" applyBorder="1" applyAlignment="1" applyProtection="1">
      <alignment horizontal="center" vertical="center" wrapText="1"/>
      <protection/>
    </xf>
    <xf numFmtId="0" fontId="4" fillId="35" borderId="44" xfId="0" applyFont="1" applyFill="1" applyBorder="1" applyAlignment="1" applyProtection="1">
      <alignment horizontal="center" vertical="center" wrapText="1"/>
      <protection locked="0"/>
    </xf>
    <xf numFmtId="0" fontId="5" fillId="35" borderId="45"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44" xfId="0" applyFont="1" applyFill="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45"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0" borderId="45"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67" fillId="35" borderId="41" xfId="0" applyFont="1" applyFill="1" applyBorder="1" applyAlignment="1" applyProtection="1">
      <alignment horizontal="center" vertical="center" wrapText="1"/>
      <protection/>
    </xf>
    <xf numFmtId="0" fontId="67" fillId="35" borderId="27" xfId="0" applyFont="1" applyFill="1" applyBorder="1" applyAlignment="1" applyProtection="1">
      <alignment horizontal="center" vertical="center" wrapText="1"/>
      <protection/>
    </xf>
    <xf numFmtId="0" fontId="67" fillId="35" borderId="42"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27" xfId="0" applyFont="1" applyBorder="1" applyAlignment="1" applyProtection="1">
      <alignment horizontal="center" vertical="center" wrapText="1"/>
      <protection/>
    </xf>
    <xf numFmtId="0" fontId="66" fillId="0" borderId="42" xfId="0" applyFont="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2" xfId="0" applyFont="1" applyBorder="1" applyAlignment="1">
      <alignment horizontal="center" vertical="center" wrapText="1"/>
    </xf>
    <xf numFmtId="0" fontId="5" fillId="35" borderId="41"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42" xfId="0" applyFont="1" applyFill="1" applyBorder="1" applyAlignment="1">
      <alignment horizontal="center" vertical="center" wrapText="1"/>
    </xf>
    <xf numFmtId="0" fontId="66" fillId="35" borderId="41"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6" fillId="35" borderId="42" xfId="0" applyFont="1" applyFill="1" applyBorder="1" applyAlignment="1">
      <alignment horizontal="center" vertical="center" wrapText="1"/>
    </xf>
    <xf numFmtId="0" fontId="4" fillId="35" borderId="49" xfId="0" applyFont="1" applyFill="1" applyBorder="1" applyAlignment="1" applyProtection="1">
      <alignment horizontal="center" vertical="center" wrapText="1"/>
      <protection hidden="1"/>
    </xf>
    <xf numFmtId="0" fontId="4" fillId="35" borderId="40" xfId="0" applyFont="1" applyFill="1" applyBorder="1" applyAlignment="1" applyProtection="1">
      <alignment horizontal="center" vertical="center" wrapText="1"/>
      <protection hidden="1"/>
    </xf>
    <xf numFmtId="0" fontId="4" fillId="35" borderId="28" xfId="0" applyFont="1" applyFill="1" applyBorder="1" applyAlignment="1" applyProtection="1">
      <alignment horizontal="center" vertical="center" wrapText="1"/>
      <protection hidden="1"/>
    </xf>
    <xf numFmtId="0" fontId="4" fillId="35" borderId="29" xfId="0" applyFont="1" applyFill="1" applyBorder="1" applyAlignment="1" applyProtection="1">
      <alignment horizontal="center" vertical="center" wrapText="1"/>
      <protection hidden="1"/>
    </xf>
    <xf numFmtId="0" fontId="4" fillId="35" borderId="30" xfId="0" applyFont="1" applyFill="1" applyBorder="1" applyAlignment="1" applyProtection="1">
      <alignment horizontal="center" vertical="center" wrapText="1"/>
      <protection hidden="1"/>
    </xf>
    <xf numFmtId="0" fontId="4" fillId="35" borderId="31" xfId="0" applyFont="1" applyFill="1" applyBorder="1" applyAlignment="1" applyProtection="1">
      <alignment horizontal="center" vertical="center" wrapText="1"/>
      <protection hidden="1"/>
    </xf>
    <xf numFmtId="0" fontId="4" fillId="35" borderId="50" xfId="0" applyFont="1" applyFill="1" applyBorder="1" applyAlignment="1" applyProtection="1">
      <alignment horizontal="center" vertical="center" wrapText="1"/>
      <protection hidden="1"/>
    </xf>
    <xf numFmtId="0" fontId="4" fillId="35" borderId="43" xfId="0" applyFont="1" applyFill="1" applyBorder="1" applyAlignment="1" applyProtection="1">
      <alignment horizontal="center" vertical="center" wrapText="1"/>
      <protection hidden="1"/>
    </xf>
    <xf numFmtId="0" fontId="4" fillId="35" borderId="51" xfId="0" applyFont="1" applyFill="1" applyBorder="1" applyAlignment="1" applyProtection="1">
      <alignment horizontal="center" vertical="center" wrapText="1"/>
      <protection hidden="1"/>
    </xf>
    <xf numFmtId="0" fontId="4" fillId="35" borderId="36" xfId="0" applyFont="1" applyFill="1" applyBorder="1" applyAlignment="1" applyProtection="1">
      <alignment horizontal="center" vertical="center" wrapText="1"/>
      <protection hidden="1"/>
    </xf>
    <xf numFmtId="0" fontId="4" fillId="35" borderId="40" xfId="0" applyFont="1" applyFill="1" applyBorder="1" applyAlignment="1" applyProtection="1">
      <alignment horizontal="center" vertical="center" wrapText="1"/>
      <protection/>
    </xf>
    <xf numFmtId="0" fontId="4" fillId="35" borderId="29"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35" borderId="35"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12" xfId="0" applyFont="1" applyFill="1" applyBorder="1" applyAlignment="1" applyProtection="1">
      <alignment horizontal="center" vertical="center" wrapText="1"/>
      <protection/>
    </xf>
    <xf numFmtId="0" fontId="5" fillId="35" borderId="32"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5" fillId="35" borderId="29"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35" borderId="52" xfId="0" applyFont="1" applyFill="1" applyBorder="1" applyAlignment="1" applyProtection="1">
      <alignment horizontal="center" vertical="center" wrapText="1"/>
      <protection locked="0"/>
    </xf>
    <xf numFmtId="0" fontId="4" fillId="35" borderId="26" xfId="0" applyFont="1" applyFill="1" applyBorder="1" applyAlignment="1" applyProtection="1">
      <alignment horizontal="center" vertical="center" wrapText="1"/>
      <protection locked="0"/>
    </xf>
    <xf numFmtId="0" fontId="4" fillId="35" borderId="16" xfId="0" applyFont="1" applyFill="1" applyBorder="1" applyAlignment="1" applyProtection="1">
      <alignment horizontal="center" vertical="center" wrapText="1"/>
      <protection locked="0"/>
    </xf>
    <xf numFmtId="0" fontId="5" fillId="0" borderId="12" xfId="0" applyFont="1" applyBorder="1" applyAlignment="1">
      <alignment horizontal="center" wrapText="1"/>
    </xf>
    <xf numFmtId="0" fontId="5" fillId="35" borderId="35" xfId="0" applyFont="1" applyFill="1" applyBorder="1" applyAlignment="1">
      <alignment horizontal="center" vertical="center" wrapText="1"/>
    </xf>
    <xf numFmtId="0" fontId="5" fillId="0" borderId="0" xfId="0" applyFont="1" applyAlignment="1">
      <alignment horizontal="center" wrapText="1"/>
    </xf>
    <xf numFmtId="0" fontId="5" fillId="35" borderId="53" xfId="0" applyFont="1" applyFill="1" applyBorder="1" applyAlignment="1" applyProtection="1">
      <alignment horizontal="center" vertical="center" wrapText="1"/>
      <protection locked="0"/>
    </xf>
    <xf numFmtId="0" fontId="66" fillId="0" borderId="53" xfId="0" applyFont="1" applyBorder="1" applyAlignment="1">
      <alignment horizontal="center" vertical="center" wrapText="1"/>
    </xf>
    <xf numFmtId="0" fontId="66" fillId="0" borderId="53" xfId="0" applyFont="1" applyFill="1" applyBorder="1" applyAlignment="1">
      <alignment horizontal="center" vertical="center" wrapText="1"/>
    </xf>
    <xf numFmtId="0" fontId="4" fillId="35" borderId="53" xfId="0" applyFont="1" applyFill="1" applyBorder="1" applyAlignment="1" applyProtection="1">
      <alignment horizontal="center" vertical="center" wrapText="1"/>
      <protection hidden="1"/>
    </xf>
    <xf numFmtId="0" fontId="4" fillId="35" borderId="53" xfId="0" applyFont="1" applyFill="1" applyBorder="1" applyAlignment="1" applyProtection="1">
      <alignment horizontal="center" vertical="center" wrapText="1"/>
      <protection locked="0"/>
    </xf>
    <xf numFmtId="0" fontId="5" fillId="0" borderId="53" xfId="0" applyFont="1" applyBorder="1" applyAlignment="1">
      <alignment horizontal="center" vertical="center" wrapText="1"/>
    </xf>
    <xf numFmtId="0" fontId="67" fillId="0" borderId="19"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49" fontId="66" fillId="0" borderId="16" xfId="0" applyNumberFormat="1" applyFont="1" applyBorder="1" applyAlignment="1" applyProtection="1">
      <alignment horizontal="center" vertical="center" wrapText="1"/>
      <protection locked="0"/>
    </xf>
    <xf numFmtId="49" fontId="66" fillId="0" borderId="0" xfId="0" applyNumberFormat="1" applyFont="1" applyBorder="1" applyAlignment="1" applyProtection="1">
      <alignment horizontal="center" vertical="center" wrapText="1"/>
      <protection locked="0"/>
    </xf>
    <xf numFmtId="0" fontId="69" fillId="0" borderId="26" xfId="0" applyFont="1" applyBorder="1" applyAlignment="1" applyProtection="1">
      <alignment horizontal="center" vertical="center" wrapText="1"/>
      <protection locked="0"/>
    </xf>
    <xf numFmtId="0" fontId="66" fillId="0" borderId="35" xfId="0" applyFont="1" applyFill="1" applyBorder="1" applyAlignment="1" applyProtection="1">
      <alignment horizontal="center" vertical="center" wrapText="1"/>
      <protection locked="0"/>
    </xf>
    <xf numFmtId="0" fontId="66" fillId="0" borderId="29" xfId="0" applyFont="1" applyBorder="1" applyAlignment="1" applyProtection="1">
      <alignment vertical="center" wrapText="1"/>
      <protection locked="0"/>
    </xf>
    <xf numFmtId="0" fontId="5" fillId="0" borderId="32" xfId="0" applyFont="1" applyBorder="1" applyAlignment="1">
      <alignment horizontal="center" wrapText="1"/>
    </xf>
    <xf numFmtId="0" fontId="5" fillId="0" borderId="31" xfId="0" applyFont="1" applyBorder="1" applyAlignment="1">
      <alignment horizontal="center" wrapText="1"/>
    </xf>
    <xf numFmtId="0" fontId="5" fillId="0" borderId="32" xfId="0" applyFont="1" applyFill="1" applyBorder="1" applyAlignment="1" applyProtection="1">
      <alignment horizontal="center" vertical="center" wrapText="1"/>
      <protection locked="0"/>
    </xf>
    <xf numFmtId="0" fontId="68" fillId="0" borderId="32" xfId="0" applyFont="1" applyBorder="1" applyAlignment="1">
      <alignment horizontal="center" vertical="center" wrapText="1"/>
    </xf>
    <xf numFmtId="0" fontId="5" fillId="0" borderId="0" xfId="0" applyFont="1" applyBorder="1" applyAlignment="1">
      <alignment horizontal="center" wrapText="1"/>
    </xf>
    <xf numFmtId="0" fontId="4" fillId="35" borderId="0" xfId="0" applyFont="1" applyFill="1" applyBorder="1" applyAlignment="1" applyProtection="1">
      <alignment vertical="center" textRotation="90" wrapText="1"/>
      <protection locked="0"/>
    </xf>
    <xf numFmtId="0" fontId="5" fillId="35" borderId="0" xfId="0" applyFont="1" applyFill="1" applyBorder="1" applyAlignment="1">
      <alignment horizontal="center" wrapText="1"/>
    </xf>
    <xf numFmtId="0" fontId="5" fillId="35" borderId="0" xfId="0" applyFont="1" applyFill="1" applyAlignment="1">
      <alignment horizontal="center" wrapText="1"/>
    </xf>
    <xf numFmtId="0" fontId="5" fillId="35" borderId="12"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wrapText="1"/>
      <protection locked="0"/>
    </xf>
    <xf numFmtId="0" fontId="5" fillId="35" borderId="16" xfId="0" applyFont="1" applyFill="1" applyBorder="1" applyAlignment="1">
      <alignment horizontal="center" vertical="center" wrapText="1"/>
    </xf>
    <xf numFmtId="0" fontId="0" fillId="0" borderId="33" xfId="0" applyFill="1" applyBorder="1" applyAlignment="1">
      <alignment horizontal="center" vertical="center"/>
    </xf>
    <xf numFmtId="0" fontId="5" fillId="35" borderId="0" xfId="0" applyFont="1" applyFill="1" applyAlignment="1" applyProtection="1">
      <alignment horizontal="center" textRotation="90" wrapText="1"/>
      <protection/>
    </xf>
    <xf numFmtId="0" fontId="17" fillId="0" borderId="3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35" borderId="12" xfId="0" applyFont="1" applyFill="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5" fillId="35" borderId="29" xfId="0" applyFont="1" applyFill="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4" fillId="35" borderId="35"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5" xfId="0" applyFont="1" applyFill="1" applyBorder="1" applyAlignment="1" applyProtection="1">
      <alignment horizontal="center" vertical="center" wrapText="1"/>
      <protection locked="0"/>
    </xf>
    <xf numFmtId="0" fontId="5" fillId="35" borderId="12" xfId="0" applyFont="1" applyFill="1" applyBorder="1" applyAlignment="1">
      <alignment horizontal="center" vertical="center" wrapText="1"/>
    </xf>
    <xf numFmtId="0" fontId="66" fillId="0" borderId="3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66" fillId="0" borderId="48" xfId="0" applyFont="1" applyBorder="1" applyAlignment="1" applyProtection="1">
      <alignment horizontal="center" vertical="center" wrapText="1"/>
      <protection/>
    </xf>
    <xf numFmtId="0" fontId="66" fillId="0" borderId="16" xfId="0" applyFont="1" applyBorder="1" applyAlignment="1" applyProtection="1">
      <alignment horizontal="center" vertical="center" wrapText="1"/>
      <protection/>
    </xf>
    <xf numFmtId="0" fontId="66" fillId="0" borderId="36" xfId="0" applyFont="1" applyBorder="1" applyAlignment="1" applyProtection="1">
      <alignment horizontal="center" vertical="center" wrapText="1"/>
      <protection/>
    </xf>
    <xf numFmtId="0" fontId="5" fillId="35" borderId="49" xfId="0" applyFont="1" applyFill="1" applyBorder="1" applyAlignment="1">
      <alignment horizontal="center" vertical="center" wrapText="1"/>
    </xf>
    <xf numFmtId="0" fontId="5" fillId="35" borderId="28" xfId="0" applyFont="1" applyFill="1" applyBorder="1" applyAlignment="1" applyProtection="1">
      <alignment horizontal="center" vertical="center" wrapText="1"/>
      <protection locked="0"/>
    </xf>
    <xf numFmtId="0" fontId="66" fillId="0" borderId="35" xfId="0" applyFont="1" applyBorder="1" applyAlignment="1" applyProtection="1">
      <alignment horizontal="center" vertical="center" wrapText="1"/>
      <protection/>
    </xf>
    <xf numFmtId="0" fontId="66" fillId="0" borderId="12" xfId="0" applyFont="1" applyBorder="1" applyAlignment="1" applyProtection="1">
      <alignment horizontal="center" vertical="center" wrapText="1"/>
      <protection/>
    </xf>
    <xf numFmtId="0" fontId="66" fillId="0" borderId="32" xfId="0" applyFont="1" applyBorder="1" applyAlignment="1" applyProtection="1">
      <alignment horizontal="center" vertical="center" wrapText="1"/>
      <protection/>
    </xf>
    <xf numFmtId="0" fontId="5" fillId="35" borderId="3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35"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3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35" borderId="35"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0" fontId="66" fillId="35" borderId="36" xfId="0" applyFont="1" applyFill="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5" fillId="35" borderId="54" xfId="0" applyFont="1" applyFill="1" applyBorder="1" applyAlignment="1" applyProtection="1">
      <alignment horizontal="center" vertical="center" wrapText="1"/>
      <protection locked="0"/>
    </xf>
    <xf numFmtId="0" fontId="0" fillId="0" borderId="12" xfId="0" applyBorder="1" applyAlignment="1">
      <alignment horizontal="center"/>
    </xf>
    <xf numFmtId="0" fontId="0" fillId="37" borderId="12" xfId="0" applyFill="1" applyBorder="1" applyAlignment="1">
      <alignment horizontal="center" vertical="center"/>
    </xf>
    <xf numFmtId="0" fontId="0" fillId="38" borderId="12" xfId="0" applyFill="1" applyBorder="1" applyAlignment="1">
      <alignment horizontal="center" vertical="center"/>
    </xf>
    <xf numFmtId="0" fontId="0" fillId="39" borderId="12" xfId="0" applyFill="1" applyBorder="1" applyAlignment="1">
      <alignment horizontal="center" vertical="center"/>
    </xf>
    <xf numFmtId="0" fontId="0" fillId="40" borderId="12" xfId="0" applyFill="1" applyBorder="1" applyAlignment="1">
      <alignment horizontal="center" vertical="center"/>
    </xf>
    <xf numFmtId="0" fontId="4" fillId="42" borderId="12" xfId="0" applyFont="1" applyFill="1" applyBorder="1" applyAlignment="1" applyProtection="1">
      <alignment horizontal="center" vertical="center" wrapText="1"/>
      <protection hidden="1"/>
    </xf>
    <xf numFmtId="0" fontId="4" fillId="43" borderId="0" xfId="0" applyFont="1" applyFill="1" applyBorder="1" applyAlignment="1" applyProtection="1">
      <alignment horizontal="center" vertical="center" wrapText="1"/>
      <protection hidden="1"/>
    </xf>
    <xf numFmtId="0" fontId="4" fillId="44" borderId="0" xfId="0" applyFont="1" applyFill="1" applyBorder="1" applyAlignment="1" applyProtection="1">
      <alignment horizontal="center" vertical="center" wrapText="1"/>
      <protection hidden="1"/>
    </xf>
    <xf numFmtId="0" fontId="4" fillId="45" borderId="0" xfId="0" applyFont="1" applyFill="1" applyBorder="1" applyAlignment="1" applyProtection="1">
      <alignment horizontal="center" vertical="center" wrapText="1"/>
      <protection hidden="1"/>
    </xf>
    <xf numFmtId="0" fontId="66" fillId="0" borderId="35" xfId="0" applyFont="1" applyBorder="1" applyAlignment="1" applyProtection="1">
      <alignment horizontal="center" vertical="center" wrapText="1"/>
      <protection/>
    </xf>
    <xf numFmtId="0" fontId="66" fillId="0" borderId="32"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35" borderId="55" xfId="0" applyFont="1" applyFill="1" applyBorder="1" applyAlignment="1" applyProtection="1">
      <alignment horizontal="center" vertical="center" wrapText="1"/>
      <protection locked="0"/>
    </xf>
    <xf numFmtId="0" fontId="5" fillId="35" borderId="16" xfId="0" applyFont="1" applyFill="1" applyBorder="1" applyAlignment="1">
      <alignment horizontal="center" vertical="center" wrapText="1"/>
    </xf>
    <xf numFmtId="0" fontId="5" fillId="0" borderId="52" xfId="0" applyFont="1" applyBorder="1" applyAlignment="1">
      <alignment horizontal="center" vertical="center" wrapText="1"/>
    </xf>
    <xf numFmtId="0" fontId="65" fillId="36" borderId="34" xfId="0" applyFont="1" applyFill="1" applyBorder="1" applyAlignment="1">
      <alignment horizontal="left" vertical="center" wrapText="1"/>
    </xf>
    <xf numFmtId="0" fontId="0" fillId="39" borderId="34" xfId="0" applyFill="1" applyBorder="1" applyAlignment="1">
      <alignment horizontal="center" vertical="center"/>
    </xf>
    <xf numFmtId="0" fontId="0" fillId="40" borderId="34" xfId="0" applyFill="1" applyBorder="1" applyAlignment="1">
      <alignment horizontal="center" vertical="center"/>
    </xf>
    <xf numFmtId="0" fontId="65" fillId="0" borderId="12" xfId="0" applyFont="1" applyFill="1" applyBorder="1" applyAlignment="1">
      <alignment horizontal="center" vertical="center" wrapText="1"/>
    </xf>
    <xf numFmtId="169" fontId="0" fillId="0" borderId="12" xfId="50" applyFont="1" applyBorder="1" applyAlignment="1">
      <alignment horizontal="center"/>
    </xf>
    <xf numFmtId="0" fontId="5" fillId="0" borderId="41" xfId="0" applyFont="1" applyFill="1" applyBorder="1" applyAlignment="1" applyProtection="1">
      <alignment horizontal="center" vertical="center" wrapText="1"/>
      <protection/>
    </xf>
    <xf numFmtId="0" fontId="5" fillId="35" borderId="38" xfId="0" applyFont="1" applyFill="1" applyBorder="1" applyAlignment="1" applyProtection="1">
      <alignment horizontal="center" vertical="center" wrapText="1"/>
      <protection/>
    </xf>
    <xf numFmtId="9" fontId="4" fillId="35" borderId="0" xfId="55" applyFont="1" applyFill="1" applyBorder="1" applyAlignment="1" applyProtection="1">
      <alignment horizontal="center" vertical="center" wrapText="1"/>
      <protection/>
    </xf>
    <xf numFmtId="9" fontId="4" fillId="35" borderId="0" xfId="0" applyNumberFormat="1"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hidden="1"/>
    </xf>
    <xf numFmtId="0" fontId="4" fillId="35" borderId="53"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5" fillId="35" borderId="57"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locked="0"/>
    </xf>
    <xf numFmtId="0" fontId="5" fillId="35" borderId="35" xfId="0" applyFont="1" applyFill="1" applyBorder="1" applyAlignment="1" applyProtection="1">
      <alignment horizontal="center" vertical="center" wrapText="1"/>
      <protection/>
    </xf>
    <xf numFmtId="0" fontId="5" fillId="35" borderId="3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31" xfId="0" applyFont="1" applyFill="1" applyBorder="1" applyAlignment="1" applyProtection="1">
      <alignment horizontal="center" vertical="center" wrapText="1"/>
      <protection locked="0"/>
    </xf>
    <xf numFmtId="0" fontId="5" fillId="35" borderId="16" xfId="0" applyFont="1" applyFill="1" applyBorder="1" applyAlignment="1" applyProtection="1">
      <alignment horizontal="center" vertical="center" wrapText="1"/>
      <protection locked="0"/>
    </xf>
    <xf numFmtId="0" fontId="5" fillId="35" borderId="58" xfId="0" applyFont="1" applyFill="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locked="0"/>
    </xf>
    <xf numFmtId="0" fontId="4" fillId="35" borderId="16" xfId="0" applyFont="1" applyFill="1" applyBorder="1" applyAlignment="1" applyProtection="1">
      <alignment horizontal="center" vertical="center" wrapText="1"/>
      <protection locked="0"/>
    </xf>
    <xf numFmtId="0" fontId="5" fillId="35" borderId="51"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0" borderId="48" xfId="0" applyFont="1" applyBorder="1" applyAlignment="1">
      <alignment horizontal="center" vertical="center" wrapText="1"/>
    </xf>
    <xf numFmtId="0" fontId="66" fillId="0" borderId="53" xfId="0" applyFont="1" applyBorder="1" applyAlignment="1" applyProtection="1">
      <alignment horizontal="center" vertical="center" wrapText="1"/>
      <protection locked="0"/>
    </xf>
    <xf numFmtId="0" fontId="5" fillId="35" borderId="56"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hidden="1"/>
    </xf>
    <xf numFmtId="0" fontId="5" fillId="0" borderId="57" xfId="0" applyFont="1" applyFill="1" applyBorder="1" applyAlignment="1" applyProtection="1">
      <alignment horizontal="center" vertical="center" wrapText="1"/>
      <protection/>
    </xf>
    <xf numFmtId="0" fontId="5" fillId="0" borderId="53" xfId="0" applyFont="1" applyFill="1" applyBorder="1" applyAlignment="1" applyProtection="1">
      <alignment horizontal="center" vertical="center" wrapText="1"/>
      <protection/>
    </xf>
    <xf numFmtId="0" fontId="66" fillId="35" borderId="19" xfId="0" applyFont="1" applyFill="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35" borderId="18"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53" xfId="0" applyFont="1" applyFill="1" applyBorder="1" applyAlignment="1" applyProtection="1">
      <alignment horizontal="center" vertical="center" wrapText="1"/>
      <protection hidden="1"/>
    </xf>
    <xf numFmtId="0" fontId="5" fillId="0" borderId="57" xfId="0" applyFont="1" applyBorder="1" applyAlignment="1">
      <alignment horizontal="center" vertical="center" wrapText="1"/>
    </xf>
    <xf numFmtId="0" fontId="5" fillId="35" borderId="59" xfId="0" applyFont="1" applyFill="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xf>
    <xf numFmtId="0" fontId="4" fillId="35" borderId="59" xfId="0" applyFont="1" applyFill="1" applyBorder="1" applyAlignment="1" applyProtection="1">
      <alignment horizontal="center" vertical="center" wrapText="1"/>
      <protection hidden="1"/>
    </xf>
    <xf numFmtId="0" fontId="4" fillId="35" borderId="52" xfId="0" applyFont="1" applyFill="1" applyBorder="1" applyAlignment="1" applyProtection="1">
      <alignment horizontal="center" vertical="center" wrapText="1"/>
      <protection/>
    </xf>
    <xf numFmtId="0" fontId="4" fillId="35" borderId="52" xfId="0" applyFont="1" applyFill="1" applyBorder="1" applyAlignment="1" applyProtection="1">
      <alignment horizontal="center" vertical="center" wrapText="1"/>
      <protection hidden="1"/>
    </xf>
    <xf numFmtId="0" fontId="4" fillId="35" borderId="55" xfId="0" applyFont="1" applyFill="1" applyBorder="1" applyAlignment="1" applyProtection="1">
      <alignment horizontal="center" vertical="center" wrapText="1"/>
      <protection hidden="1"/>
    </xf>
    <xf numFmtId="0" fontId="5" fillId="35" borderId="61" xfId="0" applyFont="1" applyFill="1" applyBorder="1" applyAlignment="1" applyProtection="1">
      <alignment horizontal="center" vertical="center" wrapText="1"/>
      <protection/>
    </xf>
    <xf numFmtId="0" fontId="5" fillId="35" borderId="52" xfId="0" applyFont="1" applyFill="1" applyBorder="1" applyAlignment="1" applyProtection="1">
      <alignment horizontal="center" vertical="center" wrapText="1"/>
      <protection/>
    </xf>
    <xf numFmtId="0" fontId="66" fillId="35" borderId="48" xfId="0" applyFont="1" applyFill="1" applyBorder="1" applyAlignment="1">
      <alignment horizontal="center" vertical="center" wrapText="1"/>
    </xf>
    <xf numFmtId="0" fontId="5" fillId="0" borderId="56" xfId="0" applyFont="1" applyFill="1" applyBorder="1" applyAlignment="1" applyProtection="1">
      <alignment horizontal="center" vertical="center" wrapText="1"/>
      <protection/>
    </xf>
    <xf numFmtId="0" fontId="66" fillId="0" borderId="57" xfId="0" applyFont="1" applyBorder="1" applyAlignment="1" applyProtection="1">
      <alignment horizontal="center" vertical="center" wrapText="1"/>
      <protection/>
    </xf>
    <xf numFmtId="0" fontId="66" fillId="0" borderId="53"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4" fillId="0" borderId="16" xfId="0" applyFont="1" applyFill="1" applyBorder="1" applyAlignment="1" applyProtection="1">
      <alignment horizontal="center" vertical="center" textRotation="90" wrapText="1"/>
      <protection locked="0"/>
    </xf>
    <xf numFmtId="0" fontId="4" fillId="0" borderId="35"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169" fontId="5" fillId="35" borderId="32" xfId="50" applyFont="1" applyFill="1" applyBorder="1" applyAlignment="1" applyProtection="1">
      <alignment horizontal="center" vertical="center" wrapText="1"/>
      <protection/>
    </xf>
    <xf numFmtId="169" fontId="5" fillId="0" borderId="12" xfId="50" applyFont="1" applyBorder="1" applyAlignment="1" applyProtection="1">
      <alignment horizontal="center" vertical="center" wrapText="1"/>
      <protection/>
    </xf>
    <xf numFmtId="169" fontId="5" fillId="0" borderId="32" xfId="50" applyFont="1" applyBorder="1" applyAlignment="1" applyProtection="1">
      <alignment horizontal="center" vertical="center" wrapText="1"/>
      <protection/>
    </xf>
    <xf numFmtId="169" fontId="5" fillId="0" borderId="35" xfId="50" applyFont="1" applyBorder="1" applyAlignment="1" applyProtection="1">
      <alignment horizontal="center" vertical="center" wrapText="1"/>
      <protection/>
    </xf>
    <xf numFmtId="169" fontId="5" fillId="35" borderId="16" xfId="50" applyFont="1" applyFill="1" applyBorder="1" applyAlignment="1" applyProtection="1">
      <alignment horizontal="center" vertical="center" wrapText="1"/>
      <protection/>
    </xf>
    <xf numFmtId="169" fontId="5" fillId="35" borderId="35" xfId="50" applyFont="1" applyFill="1" applyBorder="1" applyAlignment="1">
      <alignment horizontal="center" vertical="center" wrapText="1"/>
    </xf>
    <xf numFmtId="169" fontId="5" fillId="35" borderId="32" xfId="50" applyFont="1" applyFill="1" applyBorder="1" applyAlignment="1">
      <alignment horizontal="center" vertical="center" wrapText="1"/>
    </xf>
    <xf numFmtId="169" fontId="5" fillId="0" borderId="53" xfId="50" applyFont="1" applyBorder="1" applyAlignment="1" applyProtection="1">
      <alignment horizontal="center" vertical="center" wrapText="1"/>
      <protection/>
    </xf>
    <xf numFmtId="169" fontId="5" fillId="0" borderId="16" xfId="50" applyFont="1" applyBorder="1" applyAlignment="1" applyProtection="1">
      <alignment horizontal="center" vertical="center" wrapText="1"/>
      <protection/>
    </xf>
    <xf numFmtId="0" fontId="5" fillId="35" borderId="48" xfId="0" applyFont="1" applyFill="1" applyBorder="1" applyAlignment="1" applyProtection="1">
      <alignment horizontal="center" vertical="center" wrapText="1"/>
      <protection/>
    </xf>
    <xf numFmtId="0" fontId="5" fillId="35" borderId="36"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textRotation="90" wrapText="1"/>
      <protection locked="0"/>
    </xf>
    <xf numFmtId="169" fontId="5" fillId="35" borderId="53" xfId="5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55" xfId="0" applyFont="1" applyFill="1" applyBorder="1" applyAlignment="1" applyProtection="1">
      <alignment vertical="center" wrapText="1"/>
      <protection locked="0"/>
    </xf>
    <xf numFmtId="0" fontId="5" fillId="35" borderId="58" xfId="0" applyFont="1" applyFill="1" applyBorder="1" applyAlignment="1" applyProtection="1">
      <alignment vertical="center" wrapText="1"/>
      <protection locked="0"/>
    </xf>
    <xf numFmtId="0" fontId="5" fillId="35" borderId="39" xfId="0" applyFont="1" applyFill="1" applyBorder="1" applyAlignment="1" applyProtection="1">
      <alignment vertical="center" wrapText="1"/>
      <protection locked="0"/>
    </xf>
    <xf numFmtId="0" fontId="5" fillId="0" borderId="0" xfId="0" applyFont="1" applyAlignment="1">
      <alignment/>
    </xf>
    <xf numFmtId="0" fontId="4" fillId="0" borderId="16" xfId="0" applyFont="1" applyFill="1" applyBorder="1" applyAlignment="1">
      <alignment horizontal="center" vertical="center" textRotation="90" wrapText="1"/>
    </xf>
    <xf numFmtId="0" fontId="4" fillId="0" borderId="52" xfId="0" applyFont="1" applyFill="1" applyBorder="1" applyAlignment="1">
      <alignment horizontal="center" vertical="center" textRotation="90" wrapText="1"/>
    </xf>
    <xf numFmtId="0" fontId="4" fillId="42" borderId="0" xfId="0" applyFont="1" applyFill="1" applyBorder="1" applyAlignment="1" applyProtection="1">
      <alignment horizontal="center" vertical="center" wrapText="1"/>
      <protection hidden="1"/>
    </xf>
    <xf numFmtId="0" fontId="4" fillId="35" borderId="49" xfId="0" applyFont="1" applyFill="1" applyBorder="1" applyAlignment="1" applyProtection="1">
      <alignment horizontal="center" vertical="center" wrapText="1"/>
      <protection locked="0"/>
    </xf>
    <xf numFmtId="0" fontId="4" fillId="35" borderId="28" xfId="0" applyFont="1" applyFill="1" applyBorder="1" applyAlignment="1" applyProtection="1">
      <alignment horizontal="center" vertical="center" wrapText="1"/>
      <protection locked="0"/>
    </xf>
    <xf numFmtId="0" fontId="4" fillId="35" borderId="3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textRotation="90" wrapText="1"/>
      <protection locked="0"/>
    </xf>
    <xf numFmtId="0" fontId="4" fillId="0" borderId="12" xfId="0" applyFont="1" applyFill="1" applyBorder="1" applyAlignment="1" applyProtection="1">
      <alignment horizontal="center" vertical="center" textRotation="90" wrapText="1"/>
      <protection locked="0"/>
    </xf>
    <xf numFmtId="0" fontId="4" fillId="0" borderId="32" xfId="0" applyFont="1" applyFill="1" applyBorder="1" applyAlignment="1" applyProtection="1">
      <alignment horizontal="center" vertical="center" textRotation="90" wrapText="1"/>
      <protection locked="0"/>
    </xf>
    <xf numFmtId="0" fontId="5" fillId="35" borderId="51" xfId="0" applyFont="1" applyFill="1" applyBorder="1" applyAlignment="1" applyProtection="1">
      <alignment horizontal="center" vertical="center" wrapText="1"/>
      <protection locked="0"/>
    </xf>
    <xf numFmtId="0" fontId="5" fillId="35" borderId="28" xfId="0" applyFont="1" applyFill="1" applyBorder="1" applyAlignment="1" applyProtection="1">
      <alignment horizontal="center" vertical="center" wrapText="1"/>
      <protection locked="0"/>
    </xf>
    <xf numFmtId="0" fontId="5" fillId="35" borderId="30" xfId="0" applyFont="1" applyFill="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xf>
    <xf numFmtId="0" fontId="66" fillId="0" borderId="12" xfId="0" applyFont="1" applyBorder="1" applyAlignment="1" applyProtection="1">
      <alignment horizontal="center" vertical="center" wrapText="1"/>
      <protection/>
    </xf>
    <xf numFmtId="0" fontId="66" fillId="0" borderId="32" xfId="0" applyFont="1" applyBorder="1" applyAlignment="1" applyProtection="1">
      <alignment horizontal="center" vertical="center" wrapText="1"/>
      <protection/>
    </xf>
    <xf numFmtId="0" fontId="5" fillId="0" borderId="6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textRotation="90" wrapText="1"/>
      <protection locked="0"/>
    </xf>
    <xf numFmtId="0" fontId="4" fillId="0" borderId="28" xfId="0" applyFont="1" applyFill="1" applyBorder="1" applyAlignment="1" applyProtection="1">
      <alignment horizontal="center" vertical="center" textRotation="90" wrapText="1"/>
      <protection locked="0"/>
    </xf>
    <xf numFmtId="0" fontId="4" fillId="0" borderId="30" xfId="0" applyFont="1" applyFill="1" applyBorder="1" applyAlignment="1" applyProtection="1">
      <alignment horizontal="center" vertical="center" textRotation="90" wrapText="1"/>
      <protection locked="0"/>
    </xf>
    <xf numFmtId="0" fontId="5" fillId="0" borderId="35"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35" borderId="49"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4" fillId="35" borderId="35" xfId="0" applyFont="1" applyFill="1" applyBorder="1" applyAlignment="1" applyProtection="1">
      <alignment horizontal="center" wrapText="1"/>
      <protection locked="0"/>
    </xf>
    <xf numFmtId="0" fontId="4" fillId="35" borderId="12" xfId="0" applyFont="1" applyFill="1" applyBorder="1" applyAlignment="1" applyProtection="1">
      <alignment horizontal="center" wrapText="1"/>
      <protection locked="0"/>
    </xf>
    <xf numFmtId="0" fontId="4" fillId="35" borderId="32" xfId="0" applyFont="1" applyFill="1" applyBorder="1" applyAlignment="1" applyProtection="1">
      <alignment horizontal="center" wrapText="1"/>
      <protection locked="0"/>
    </xf>
    <xf numFmtId="0" fontId="4" fillId="0" borderId="35" xfId="0" applyFont="1" applyFill="1" applyBorder="1" applyAlignment="1" applyProtection="1">
      <alignment horizontal="center" vertical="center" textRotation="90" wrapText="1"/>
      <protection locked="0"/>
    </xf>
    <xf numFmtId="0" fontId="5" fillId="35" borderId="35" xfId="0" applyFont="1" applyFill="1" applyBorder="1" applyAlignment="1" applyProtection="1">
      <alignment horizontal="center" vertical="center" wrapText="1"/>
      <protection/>
    </xf>
    <xf numFmtId="0" fontId="5" fillId="35" borderId="32" xfId="0" applyFont="1" applyFill="1" applyBorder="1" applyAlignment="1" applyProtection="1">
      <alignment horizontal="center" vertical="center" wrapText="1"/>
      <protection/>
    </xf>
    <xf numFmtId="0" fontId="5" fillId="35" borderId="49" xfId="0" applyFont="1" applyFill="1" applyBorder="1" applyAlignment="1" applyProtection="1">
      <alignment horizontal="center" vertical="center" wrapText="1"/>
      <protection locked="0"/>
    </xf>
    <xf numFmtId="0" fontId="4" fillId="35" borderId="41" xfId="0" applyFont="1" applyFill="1" applyBorder="1" applyAlignment="1" applyProtection="1">
      <alignment horizontal="center" vertical="center" wrapText="1"/>
      <protection locked="0"/>
    </xf>
    <xf numFmtId="0" fontId="4" fillId="35" borderId="27" xfId="0" applyFont="1" applyFill="1" applyBorder="1" applyAlignment="1" applyProtection="1">
      <alignment horizontal="center" vertical="center" wrapText="1"/>
      <protection locked="0"/>
    </xf>
    <xf numFmtId="0" fontId="4" fillId="35" borderId="42" xfId="0" applyFont="1" applyFill="1" applyBorder="1" applyAlignment="1" applyProtection="1">
      <alignment horizontal="center" vertical="center" wrapText="1"/>
      <protection locked="0"/>
    </xf>
    <xf numFmtId="0" fontId="4" fillId="35" borderId="35"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4" fillId="35" borderId="32" xfId="0" applyFont="1" applyFill="1" applyBorder="1" applyAlignment="1" applyProtection="1">
      <alignment horizontal="center" vertical="center" wrapText="1"/>
      <protection locked="0"/>
    </xf>
    <xf numFmtId="0" fontId="4" fillId="35" borderId="40" xfId="0" applyFont="1" applyFill="1" applyBorder="1" applyAlignment="1" applyProtection="1">
      <alignment horizontal="center" vertical="center" wrapText="1"/>
      <protection locked="0"/>
    </xf>
    <xf numFmtId="0" fontId="4" fillId="35" borderId="29" xfId="0" applyFont="1" applyFill="1" applyBorder="1" applyAlignment="1" applyProtection="1">
      <alignment horizontal="center" vertical="center" wrapText="1"/>
      <protection locked="0"/>
    </xf>
    <xf numFmtId="0" fontId="4" fillId="35" borderId="31" xfId="0" applyFont="1" applyFill="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6" fillId="0" borderId="46" xfId="0" applyFont="1" applyBorder="1" applyAlignment="1" applyProtection="1">
      <alignment horizontal="center" vertical="center" wrapText="1"/>
      <protection locked="0"/>
    </xf>
    <xf numFmtId="0" fontId="66" fillId="0" borderId="63" xfId="0" applyFont="1" applyBorder="1" applyAlignment="1" applyProtection="1">
      <alignment horizontal="center" vertical="center" wrapText="1"/>
      <protection locked="0"/>
    </xf>
    <xf numFmtId="0" fontId="66" fillId="0" borderId="47" xfId="0" applyFont="1" applyBorder="1" applyAlignment="1" applyProtection="1">
      <alignment horizontal="center" vertical="center" wrapText="1"/>
      <protection locked="0"/>
    </xf>
    <xf numFmtId="0" fontId="66" fillId="0" borderId="64"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0" fontId="66" fillId="0" borderId="65" xfId="0" applyFont="1" applyBorder="1" applyAlignment="1" applyProtection="1">
      <alignment horizontal="center" vertical="center" wrapText="1"/>
      <protection locked="0"/>
    </xf>
    <xf numFmtId="0" fontId="66" fillId="0" borderId="21" xfId="0" applyFont="1" applyBorder="1" applyAlignment="1" applyProtection="1">
      <alignment horizontal="center" vertical="center" wrapText="1"/>
      <protection locked="0"/>
    </xf>
    <xf numFmtId="0" fontId="66" fillId="0" borderId="20" xfId="0" applyFont="1" applyBorder="1" applyAlignment="1" applyProtection="1">
      <alignment horizontal="center" vertical="center" wrapText="1"/>
      <protection locked="0"/>
    </xf>
    <xf numFmtId="0" fontId="69" fillId="0" borderId="46" xfId="0" applyFont="1" applyBorder="1" applyAlignment="1" applyProtection="1">
      <alignment horizontal="center" vertical="center" wrapText="1"/>
      <protection locked="0"/>
    </xf>
    <xf numFmtId="0" fontId="69" fillId="0" borderId="63" xfId="0" applyFont="1" applyBorder="1" applyAlignment="1" applyProtection="1">
      <alignment horizontal="center" vertical="center" wrapText="1"/>
      <protection locked="0"/>
    </xf>
    <xf numFmtId="0" fontId="69" fillId="0" borderId="47" xfId="0" applyFont="1" applyBorder="1" applyAlignment="1" applyProtection="1">
      <alignment horizontal="center" vertical="center" wrapText="1"/>
      <protection locked="0"/>
    </xf>
    <xf numFmtId="0" fontId="66" fillId="0" borderId="48" xfId="0" applyFont="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69" fillId="0" borderId="23" xfId="0" applyFont="1" applyBorder="1" applyAlignment="1" applyProtection="1">
      <alignment horizontal="center" vertical="center" wrapText="1"/>
      <protection locked="0"/>
    </xf>
    <xf numFmtId="0" fontId="69" fillId="0" borderId="66" xfId="0" applyFont="1" applyBorder="1" applyAlignment="1" applyProtection="1">
      <alignment horizontal="center" vertical="center" wrapText="1"/>
      <protection locked="0"/>
    </xf>
    <xf numFmtId="0" fontId="69" fillId="0" borderId="27" xfId="0" applyFont="1" applyBorder="1" applyAlignment="1" applyProtection="1">
      <alignment horizontal="center" vertical="center" wrapText="1"/>
      <protection locked="0"/>
    </xf>
    <xf numFmtId="49" fontId="66" fillId="0" borderId="21" xfId="0" applyNumberFormat="1" applyFont="1" applyBorder="1" applyAlignment="1" applyProtection="1">
      <alignment horizontal="center" vertical="center" wrapText="1"/>
      <protection locked="0"/>
    </xf>
    <xf numFmtId="49" fontId="66" fillId="0" borderId="20" xfId="0" applyNumberFormat="1" applyFont="1" applyBorder="1" applyAlignment="1" applyProtection="1">
      <alignment horizontal="center" vertical="center" wrapText="1"/>
      <protection locked="0"/>
    </xf>
    <xf numFmtId="49" fontId="66" fillId="0" borderId="48" xfId="0" applyNumberFormat="1" applyFont="1" applyBorder="1" applyAlignment="1" applyProtection="1">
      <alignment horizontal="center" vertical="center" wrapText="1"/>
      <protection locked="0"/>
    </xf>
    <xf numFmtId="0" fontId="4" fillId="35" borderId="45" xfId="0" applyFont="1" applyFill="1" applyBorder="1" applyAlignment="1" applyProtection="1">
      <alignment horizontal="center" vertical="center" wrapText="1"/>
      <protection locked="0"/>
    </xf>
    <xf numFmtId="0" fontId="4" fillId="35" borderId="23" xfId="0" applyFont="1" applyFill="1" applyBorder="1" applyAlignment="1" applyProtection="1">
      <alignment horizontal="center" vertical="center" wrapText="1"/>
      <protection locked="0"/>
    </xf>
    <xf numFmtId="0" fontId="5" fillId="35" borderId="35" xfId="0" applyFont="1" applyFill="1" applyBorder="1" applyAlignment="1" applyProtection="1">
      <alignment horizontal="center" vertical="center" wrapText="1"/>
      <protection locked="0"/>
    </xf>
    <xf numFmtId="0" fontId="5" fillId="35" borderId="32" xfId="0" applyFont="1" applyFill="1" applyBorder="1" applyAlignment="1" applyProtection="1">
      <alignment horizontal="center" vertical="center" wrapText="1"/>
      <protection locked="0"/>
    </xf>
    <xf numFmtId="0" fontId="4" fillId="35" borderId="67" xfId="0" applyFont="1" applyFill="1" applyBorder="1" applyAlignment="1" applyProtection="1">
      <alignment horizontal="center" wrapText="1"/>
      <protection locked="0"/>
    </xf>
    <xf numFmtId="0" fontId="4" fillId="35" borderId="0" xfId="0" applyFont="1" applyFill="1" applyAlignment="1" applyProtection="1">
      <alignment horizontal="center" wrapText="1"/>
      <protection locked="0"/>
    </xf>
    <xf numFmtId="0" fontId="4" fillId="0" borderId="35" xfId="0" applyFont="1" applyFill="1" applyBorder="1" applyAlignment="1">
      <alignment horizontal="center" vertical="center" textRotation="90" wrapText="1"/>
    </xf>
    <xf numFmtId="0" fontId="4" fillId="0" borderId="32" xfId="0" applyFont="1" applyFill="1" applyBorder="1" applyAlignment="1">
      <alignment horizontal="center" vertical="center" textRotation="90" wrapText="1"/>
    </xf>
    <xf numFmtId="0" fontId="5" fillId="35" borderId="67" xfId="0" applyFont="1" applyFill="1" applyBorder="1" applyAlignment="1" applyProtection="1">
      <alignment horizontal="center" wrapText="1"/>
      <protection locked="0"/>
    </xf>
    <xf numFmtId="0" fontId="5" fillId="35" borderId="67"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0" fontId="5" fillId="35" borderId="0" xfId="0" applyFont="1" applyFill="1" applyAlignment="1" applyProtection="1">
      <alignment horizontal="center" wrapText="1"/>
      <protection locked="0"/>
    </xf>
    <xf numFmtId="0" fontId="4" fillId="35" borderId="0" xfId="0" applyFont="1" applyFill="1" applyAlignment="1" applyProtection="1">
      <alignment horizontal="center" vertical="center" wrapText="1"/>
      <protection locked="0"/>
    </xf>
    <xf numFmtId="0" fontId="4" fillId="0" borderId="16"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5" fillId="35" borderId="36" xfId="0" applyFont="1" applyFill="1" applyBorder="1" applyAlignment="1" applyProtection="1">
      <alignment horizontal="center" vertical="center" wrapText="1"/>
      <protection locked="0"/>
    </xf>
    <xf numFmtId="0" fontId="5" fillId="35" borderId="29" xfId="0" applyFont="1" applyFill="1" applyBorder="1" applyAlignment="1" applyProtection="1">
      <alignment horizontal="center" vertical="center" wrapText="1"/>
      <protection locked="0"/>
    </xf>
    <xf numFmtId="0" fontId="5" fillId="35" borderId="31" xfId="0" applyFont="1" applyFill="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0" borderId="2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35" borderId="40" xfId="0" applyFont="1" applyFill="1" applyBorder="1" applyAlignment="1" applyProtection="1">
      <alignment horizontal="center" vertical="center" wrapText="1"/>
      <protection locked="0"/>
    </xf>
    <xf numFmtId="0" fontId="4" fillId="45" borderId="35" xfId="0" applyFont="1" applyFill="1" applyBorder="1" applyAlignment="1">
      <alignment horizontal="center" vertical="center" textRotation="90" wrapText="1"/>
    </xf>
    <xf numFmtId="0" fontId="4" fillId="45" borderId="12" xfId="0" applyFont="1" applyFill="1" applyBorder="1" applyAlignment="1">
      <alignment horizontal="center" vertical="center" textRotation="90" wrapText="1"/>
    </xf>
    <xf numFmtId="0" fontId="4" fillId="45" borderId="32" xfId="0" applyFont="1" applyFill="1" applyBorder="1" applyAlignment="1">
      <alignment horizontal="center" vertical="center" textRotation="90" wrapText="1"/>
    </xf>
    <xf numFmtId="0" fontId="69" fillId="45" borderId="35" xfId="0" applyFont="1" applyFill="1" applyBorder="1" applyAlignment="1">
      <alignment horizontal="center" vertical="center" textRotation="90" wrapText="1"/>
    </xf>
    <xf numFmtId="0" fontId="69" fillId="45" borderId="12" xfId="0" applyFont="1" applyFill="1" applyBorder="1" applyAlignment="1">
      <alignment horizontal="center" vertical="center" textRotation="90" wrapText="1"/>
    </xf>
    <xf numFmtId="0" fontId="69" fillId="45" borderId="32" xfId="0" applyFont="1" applyFill="1" applyBorder="1" applyAlignment="1">
      <alignment horizontal="center" vertical="center" textRotation="90" wrapText="1"/>
    </xf>
    <xf numFmtId="0" fontId="5" fillId="35" borderId="3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66" fillId="35" borderId="40" xfId="0" applyFont="1" applyFill="1" applyBorder="1" applyAlignment="1" applyProtection="1">
      <alignment horizontal="center" vertical="center" wrapText="1"/>
      <protection locked="0"/>
    </xf>
    <xf numFmtId="0" fontId="66" fillId="35" borderId="29" xfId="0" applyFont="1" applyFill="1" applyBorder="1" applyAlignment="1" applyProtection="1">
      <alignment horizontal="center" vertical="center" wrapText="1"/>
      <protection locked="0"/>
    </xf>
    <xf numFmtId="0" fontId="66" fillId="35" borderId="31" xfId="0" applyFont="1" applyFill="1" applyBorder="1" applyAlignment="1" applyProtection="1">
      <alignment horizontal="center" vertical="center" wrapText="1"/>
      <protection locked="0"/>
    </xf>
    <xf numFmtId="0" fontId="5" fillId="35" borderId="2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9" xfId="0" applyFont="1" applyFill="1" applyBorder="1" applyAlignment="1" applyProtection="1">
      <alignment horizontal="center" vertical="center" wrapText="1"/>
      <protection locked="0"/>
    </xf>
    <xf numFmtId="0" fontId="4" fillId="45" borderId="35" xfId="0" applyFont="1" applyFill="1" applyBorder="1" applyAlignment="1" applyProtection="1">
      <alignment horizontal="center" vertical="center" textRotation="90" wrapText="1"/>
      <protection locked="0"/>
    </xf>
    <xf numFmtId="0" fontId="4" fillId="45" borderId="12" xfId="0" applyFont="1" applyFill="1" applyBorder="1" applyAlignment="1" applyProtection="1">
      <alignment horizontal="center" vertical="center" textRotation="90" wrapText="1"/>
      <protection locked="0"/>
    </xf>
    <xf numFmtId="0" fontId="4" fillId="45" borderId="32" xfId="0" applyFont="1" applyFill="1" applyBorder="1" applyAlignment="1" applyProtection="1">
      <alignment horizontal="center" vertical="center" textRotation="90" wrapText="1"/>
      <protection locked="0"/>
    </xf>
    <xf numFmtId="0" fontId="5" fillId="0" borderId="16" xfId="0" applyFont="1" applyBorder="1" applyAlignment="1" applyProtection="1">
      <alignment horizontal="center" vertical="center" wrapText="1"/>
      <protection/>
    </xf>
    <xf numFmtId="0" fontId="66" fillId="0" borderId="35"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66" fillId="0" borderId="32" xfId="0" applyFont="1" applyBorder="1" applyAlignment="1" applyProtection="1">
      <alignment horizontal="center" vertical="center" wrapText="1"/>
      <protection locked="0"/>
    </xf>
    <xf numFmtId="0" fontId="66" fillId="0" borderId="35" xfId="0" applyFont="1" applyBorder="1" applyAlignment="1" applyProtection="1">
      <alignment horizontal="center" vertical="center" wrapText="1"/>
      <protection/>
    </xf>
    <xf numFmtId="0" fontId="5" fillId="35" borderId="50" xfId="0" applyFont="1" applyFill="1" applyBorder="1" applyAlignment="1" applyProtection="1">
      <alignment horizontal="center" vertical="center" wrapText="1"/>
      <protection locked="0"/>
    </xf>
    <xf numFmtId="0" fontId="4" fillId="45" borderId="52" xfId="0" applyFont="1" applyFill="1" applyBorder="1" applyAlignment="1" applyProtection="1">
      <alignment horizontal="center" vertical="center" textRotation="90" wrapText="1"/>
      <protection locked="0"/>
    </xf>
    <xf numFmtId="0" fontId="4" fillId="45" borderId="68" xfId="0" applyFont="1" applyFill="1" applyBorder="1" applyAlignment="1" applyProtection="1">
      <alignment horizontal="center" vertical="center" textRotation="90" wrapText="1"/>
      <protection locked="0"/>
    </xf>
    <xf numFmtId="0" fontId="4" fillId="45" borderId="38" xfId="0" applyFont="1" applyFill="1" applyBorder="1" applyAlignment="1" applyProtection="1">
      <alignment horizontal="center" vertical="center" textRotation="90" wrapText="1"/>
      <protection locked="0"/>
    </xf>
    <xf numFmtId="0" fontId="5" fillId="0" borderId="52"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4" fillId="35" borderId="51" xfId="0" applyFont="1" applyFill="1" applyBorder="1" applyAlignment="1" applyProtection="1">
      <alignment horizontal="center" vertical="center" textRotation="90" wrapText="1"/>
      <protection locked="0"/>
    </xf>
    <xf numFmtId="0" fontId="4" fillId="35" borderId="28" xfId="0" applyFont="1" applyFill="1" applyBorder="1" applyAlignment="1" applyProtection="1">
      <alignment horizontal="center" vertical="center" textRotation="90" wrapText="1"/>
      <protection locked="0"/>
    </xf>
    <xf numFmtId="0" fontId="4" fillId="35" borderId="30" xfId="0" applyFont="1" applyFill="1" applyBorder="1" applyAlignment="1" applyProtection="1">
      <alignment horizontal="center" vertical="center" textRotation="90" wrapText="1"/>
      <protection locked="0"/>
    </xf>
    <xf numFmtId="0" fontId="5" fillId="35" borderId="16" xfId="0" applyFont="1" applyFill="1" applyBorder="1" applyAlignment="1" applyProtection="1">
      <alignment horizontal="center" vertical="center" wrapText="1"/>
      <protection locked="0"/>
    </xf>
    <xf numFmtId="0" fontId="5" fillId="35" borderId="69" xfId="0" applyFont="1" applyFill="1" applyBorder="1" applyAlignment="1" applyProtection="1">
      <alignment horizontal="center" vertical="center" wrapText="1"/>
      <protection locked="0"/>
    </xf>
    <xf numFmtId="0" fontId="5" fillId="35" borderId="70" xfId="0" applyFont="1" applyFill="1" applyBorder="1" applyAlignment="1" applyProtection="1">
      <alignment horizontal="center" vertical="center" wrapText="1"/>
      <protection locked="0"/>
    </xf>
    <xf numFmtId="0" fontId="5" fillId="35" borderId="71" xfId="0" applyFont="1" applyFill="1" applyBorder="1" applyAlignment="1" applyProtection="1">
      <alignment horizontal="center" vertical="center" wrapText="1"/>
      <protection locked="0"/>
    </xf>
    <xf numFmtId="0" fontId="4" fillId="45" borderId="59" xfId="0" applyFont="1" applyFill="1" applyBorder="1" applyAlignment="1" applyProtection="1">
      <alignment horizontal="center" vertical="center" textRotation="90" wrapText="1"/>
      <protection locked="0"/>
    </xf>
    <xf numFmtId="0" fontId="4" fillId="45" borderId="54" xfId="0" applyFont="1" applyFill="1" applyBorder="1" applyAlignment="1" applyProtection="1">
      <alignment horizontal="center" vertical="center" textRotation="90" wrapText="1"/>
      <protection locked="0"/>
    </xf>
    <xf numFmtId="0" fontId="4" fillId="45" borderId="37" xfId="0" applyFont="1" applyFill="1" applyBorder="1" applyAlignment="1" applyProtection="1">
      <alignment horizontal="center" vertical="center" textRotation="90" wrapText="1"/>
      <protection locked="0"/>
    </xf>
    <xf numFmtId="0" fontId="5" fillId="35" borderId="52" xfId="0" applyFont="1" applyFill="1" applyBorder="1" applyAlignment="1" applyProtection="1">
      <alignment horizontal="center" vertical="center" wrapText="1"/>
      <protection locked="0"/>
    </xf>
    <xf numFmtId="0" fontId="5" fillId="35" borderId="68" xfId="0" applyFont="1" applyFill="1" applyBorder="1" applyAlignment="1" applyProtection="1">
      <alignment horizontal="center" vertical="center" wrapText="1"/>
      <protection locked="0"/>
    </xf>
    <xf numFmtId="0" fontId="5" fillId="35" borderId="38" xfId="0" applyFon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0" fontId="12" fillId="35" borderId="12" xfId="0" applyFont="1" applyFill="1" applyBorder="1" applyAlignment="1" applyProtection="1">
      <alignment horizontal="center" vertical="center" wrapText="1"/>
      <protection locked="0"/>
    </xf>
    <xf numFmtId="0" fontId="0" fillId="35" borderId="35" xfId="0" applyFill="1" applyBorder="1" applyAlignment="1" applyProtection="1">
      <alignment horizontal="center" vertical="center" wrapText="1"/>
      <protection locked="0"/>
    </xf>
    <xf numFmtId="0" fontId="0" fillId="35" borderId="32" xfId="0" applyFill="1" applyBorder="1" applyAlignment="1" applyProtection="1">
      <alignment horizontal="center" vertical="center" wrapText="1"/>
      <protection locked="0"/>
    </xf>
    <xf numFmtId="0" fontId="4" fillId="35" borderId="26" xfId="0" applyFont="1" applyFill="1" applyBorder="1" applyAlignment="1" applyProtection="1">
      <alignment horizontal="center" vertical="center" wrapText="1"/>
      <protection locked="0"/>
    </xf>
    <xf numFmtId="0" fontId="4" fillId="35" borderId="43" xfId="0" applyFont="1" applyFill="1" applyBorder="1" applyAlignment="1" applyProtection="1">
      <alignment horizontal="center" vertical="center" wrapText="1"/>
      <protection locked="0"/>
    </xf>
    <xf numFmtId="0" fontId="5" fillId="35" borderId="72"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4" fillId="45" borderId="49" xfId="0" applyFont="1" applyFill="1" applyBorder="1" applyAlignment="1" applyProtection="1">
      <alignment horizontal="center" vertical="center" textRotation="90" wrapText="1"/>
      <protection locked="0"/>
    </xf>
    <xf numFmtId="0" fontId="4" fillId="45" borderId="28" xfId="0" applyFont="1" applyFill="1" applyBorder="1" applyAlignment="1" applyProtection="1">
      <alignment horizontal="center" vertical="center" textRotation="90" wrapText="1"/>
      <protection locked="0"/>
    </xf>
    <xf numFmtId="0" fontId="4" fillId="45" borderId="30" xfId="0" applyFont="1" applyFill="1" applyBorder="1" applyAlignment="1" applyProtection="1">
      <alignment horizontal="center" vertical="center" textRotation="90" wrapText="1"/>
      <protection locked="0"/>
    </xf>
    <xf numFmtId="0" fontId="4" fillId="35" borderId="49" xfId="0" applyFont="1" applyFill="1" applyBorder="1" applyAlignment="1" applyProtection="1">
      <alignment horizontal="center" vertical="center" textRotation="90" wrapText="1"/>
      <protection locked="0"/>
    </xf>
    <xf numFmtId="0" fontId="5" fillId="35" borderId="26" xfId="0" applyFont="1" applyFill="1" applyBorder="1" applyAlignment="1" applyProtection="1">
      <alignment horizontal="center" vertical="center" wrapText="1"/>
      <protection locked="0"/>
    </xf>
    <xf numFmtId="0" fontId="4" fillId="35" borderId="50" xfId="0" applyFont="1" applyFill="1" applyBorder="1" applyAlignment="1" applyProtection="1">
      <alignment horizontal="center" vertical="center" wrapText="1"/>
      <protection locked="0"/>
    </xf>
    <xf numFmtId="0" fontId="5" fillId="35" borderId="54" xfId="0" applyFont="1" applyFill="1" applyBorder="1" applyAlignment="1" applyProtection="1">
      <alignment horizontal="center" vertical="center" wrapText="1"/>
      <protection locked="0"/>
    </xf>
    <xf numFmtId="0" fontId="66" fillId="0" borderId="68"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21" fillId="45" borderId="12" xfId="0" applyFont="1" applyFill="1" applyBorder="1" applyAlignment="1" applyProtection="1">
      <alignment horizontal="center" vertical="center" textRotation="90" wrapText="1"/>
      <protection locked="0"/>
    </xf>
    <xf numFmtId="0" fontId="10" fillId="35" borderId="51" xfId="0" applyFont="1" applyFill="1" applyBorder="1" applyAlignment="1" applyProtection="1">
      <alignment horizontal="center" vertical="center" textRotation="90" wrapText="1"/>
      <protection locked="0"/>
    </xf>
    <xf numFmtId="0" fontId="10" fillId="35" borderId="30" xfId="0" applyFont="1" applyFill="1" applyBorder="1" applyAlignment="1" applyProtection="1">
      <alignment horizontal="center" vertical="center" textRotation="90" wrapText="1"/>
      <protection locked="0"/>
    </xf>
    <xf numFmtId="0" fontId="10" fillId="35" borderId="28" xfId="0" applyFont="1" applyFill="1" applyBorder="1" applyAlignment="1" applyProtection="1">
      <alignment horizontal="center" vertical="center" textRotation="90" wrapText="1"/>
      <protection locked="0"/>
    </xf>
    <xf numFmtId="0" fontId="66" fillId="0" borderId="36" xfId="0" applyFont="1" applyBorder="1" applyAlignment="1" applyProtection="1">
      <alignment horizontal="center" vertical="center" wrapText="1"/>
      <protection locked="0"/>
    </xf>
    <xf numFmtId="0" fontId="66" fillId="0" borderId="29" xfId="0" applyFont="1" applyBorder="1" applyAlignment="1" applyProtection="1">
      <alignment horizontal="center" vertical="center" wrapText="1"/>
      <protection locked="0"/>
    </xf>
    <xf numFmtId="0" fontId="66" fillId="0" borderId="31"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locked="0"/>
    </xf>
    <xf numFmtId="0" fontId="4" fillId="0" borderId="51"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5" fillId="0" borderId="16" xfId="0" applyFont="1" applyFill="1" applyBorder="1" applyAlignment="1">
      <alignment horizontal="center" vertical="center" wrapText="1"/>
    </xf>
    <xf numFmtId="0" fontId="10" fillId="35" borderId="51" xfId="0" applyFont="1" applyFill="1" applyBorder="1" applyAlignment="1">
      <alignment horizontal="center" vertical="center" textRotation="90" wrapText="1"/>
    </xf>
    <xf numFmtId="0" fontId="10" fillId="35" borderId="30" xfId="0" applyFont="1" applyFill="1" applyBorder="1" applyAlignment="1">
      <alignment horizontal="center" vertical="center" textRotation="90" wrapText="1"/>
    </xf>
    <xf numFmtId="0" fontId="15" fillId="35" borderId="69" xfId="0" applyFont="1" applyFill="1" applyBorder="1" applyAlignment="1">
      <alignment horizontal="center" vertical="center" wrapText="1"/>
    </xf>
    <xf numFmtId="0" fontId="15" fillId="35" borderId="70" xfId="0" applyFont="1" applyFill="1" applyBorder="1" applyAlignment="1">
      <alignment horizontal="center" vertical="center" wrapText="1"/>
    </xf>
    <xf numFmtId="0" fontId="15" fillId="35" borderId="71" xfId="0" applyFont="1" applyFill="1" applyBorder="1" applyAlignment="1">
      <alignment horizontal="center" vertical="center" wrapText="1"/>
    </xf>
    <xf numFmtId="0" fontId="10" fillId="45" borderId="59" xfId="0" applyFont="1" applyFill="1" applyBorder="1" applyAlignment="1">
      <alignment horizontal="center" vertical="center" textRotation="90" wrapText="1"/>
    </xf>
    <xf numFmtId="0" fontId="10" fillId="45" borderId="54" xfId="0" applyFont="1" applyFill="1" applyBorder="1" applyAlignment="1">
      <alignment horizontal="center" vertical="center" textRotation="90" wrapText="1"/>
    </xf>
    <xf numFmtId="0" fontId="10" fillId="45" borderId="37" xfId="0" applyFont="1" applyFill="1" applyBorder="1" applyAlignment="1">
      <alignment horizontal="center" vertical="center" textRotation="90" wrapText="1"/>
    </xf>
    <xf numFmtId="0" fontId="5" fillId="0" borderId="5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5" fillId="35" borderId="12" xfId="0" applyFont="1" applyFill="1" applyBorder="1" applyAlignment="1" applyProtection="1">
      <alignment horizontal="center" vertical="center" wrapText="1"/>
      <protection locked="0"/>
    </xf>
    <xf numFmtId="0" fontId="10" fillId="45" borderId="12" xfId="0" applyFont="1" applyFill="1" applyBorder="1" applyAlignment="1">
      <alignment horizontal="center" vertical="center" textRotation="90" wrapText="1"/>
    </xf>
    <xf numFmtId="0" fontId="10" fillId="35" borderId="28" xfId="0" applyFont="1" applyFill="1" applyBorder="1" applyAlignment="1">
      <alignment horizontal="center" vertical="center" textRotation="90" wrapText="1"/>
    </xf>
    <xf numFmtId="0" fontId="10" fillId="0" borderId="51" xfId="0" applyFont="1" applyBorder="1" applyAlignment="1">
      <alignment horizontal="center" vertical="center" textRotation="90" wrapText="1"/>
    </xf>
    <xf numFmtId="0" fontId="10" fillId="0" borderId="28" xfId="0" applyFont="1" applyBorder="1" applyAlignment="1">
      <alignment horizontal="center" vertical="center" textRotation="90" wrapText="1"/>
    </xf>
    <xf numFmtId="0" fontId="10" fillId="0" borderId="30" xfId="0" applyFont="1" applyBorder="1" applyAlignment="1">
      <alignment horizontal="center" vertical="center" textRotation="90" wrapText="1"/>
    </xf>
    <xf numFmtId="0" fontId="5" fillId="42" borderId="36" xfId="0" applyFont="1" applyFill="1" applyBorder="1" applyAlignment="1" applyProtection="1">
      <alignment horizontal="center" vertical="center" wrapText="1"/>
      <protection locked="0"/>
    </xf>
    <xf numFmtId="0" fontId="5" fillId="42" borderId="29" xfId="0" applyFont="1" applyFill="1" applyBorder="1" applyAlignment="1" applyProtection="1">
      <alignment horizontal="center" vertical="center" wrapText="1"/>
      <protection locked="0"/>
    </xf>
    <xf numFmtId="0" fontId="70" fillId="0" borderId="51" xfId="0" applyFont="1" applyBorder="1" applyAlignment="1">
      <alignment horizontal="center" vertical="center" textRotation="90" wrapText="1"/>
    </xf>
    <xf numFmtId="0" fontId="70" fillId="0" borderId="28" xfId="0" applyFont="1" applyBorder="1" applyAlignment="1">
      <alignment horizontal="center" vertical="center" textRotation="90" wrapText="1"/>
    </xf>
    <xf numFmtId="0" fontId="70" fillId="0" borderId="30" xfId="0" applyFont="1" applyBorder="1" applyAlignment="1">
      <alignment horizontal="center" vertical="center" textRotation="90" wrapText="1"/>
    </xf>
    <xf numFmtId="0" fontId="5" fillId="35" borderId="16" xfId="0" applyFont="1" applyFill="1" applyBorder="1" applyAlignment="1">
      <alignment horizontal="center" vertical="center" wrapText="1"/>
    </xf>
    <xf numFmtId="0" fontId="70" fillId="45" borderId="59" xfId="0" applyFont="1" applyFill="1" applyBorder="1" applyAlignment="1">
      <alignment horizontal="center" vertical="center" textRotation="90" wrapText="1"/>
    </xf>
    <xf numFmtId="0" fontId="70" fillId="45" borderId="54" xfId="0" applyFont="1" applyFill="1" applyBorder="1" applyAlignment="1">
      <alignment horizontal="center" vertical="center" textRotation="90" wrapText="1"/>
    </xf>
    <xf numFmtId="0" fontId="5" fillId="35" borderId="52"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5" fillId="35" borderId="55" xfId="0" applyFont="1" applyFill="1" applyBorder="1" applyAlignment="1" applyProtection="1">
      <alignment horizontal="center" vertical="center" wrapText="1"/>
      <protection locked="0"/>
    </xf>
    <xf numFmtId="0" fontId="5" fillId="35" borderId="58"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textRotation="90" wrapText="1"/>
      <protection locked="0"/>
    </xf>
    <xf numFmtId="0" fontId="4" fillId="35" borderId="59" xfId="0" applyFont="1" applyFill="1" applyBorder="1" applyAlignment="1" applyProtection="1">
      <alignment horizontal="center" vertical="center" wrapText="1"/>
      <protection locked="0"/>
    </xf>
    <xf numFmtId="0" fontId="4" fillId="35" borderId="54" xfId="0" applyFont="1" applyFill="1" applyBorder="1" applyAlignment="1" applyProtection="1">
      <alignment horizontal="center" vertical="center" wrapText="1"/>
      <protection locked="0"/>
    </xf>
    <xf numFmtId="0" fontId="4" fillId="35" borderId="60" xfId="0" applyFont="1" applyFill="1" applyBorder="1" applyAlignment="1" applyProtection="1">
      <alignment horizontal="center" vertical="center" wrapText="1"/>
      <protection locked="0"/>
    </xf>
    <xf numFmtId="0" fontId="4" fillId="35" borderId="61" xfId="0" applyFont="1" applyFill="1" applyBorder="1" applyAlignment="1" applyProtection="1">
      <alignment horizontal="center" vertical="center" wrapText="1"/>
      <protection locked="0"/>
    </xf>
    <xf numFmtId="0" fontId="4" fillId="35" borderId="64" xfId="0" applyFont="1" applyFill="1" applyBorder="1" applyAlignment="1" applyProtection="1">
      <alignment horizontal="center" vertical="center" wrapText="1"/>
      <protection locked="0"/>
    </xf>
    <xf numFmtId="0" fontId="4" fillId="35" borderId="65" xfId="0" applyFont="1" applyFill="1" applyBorder="1" applyAlignment="1" applyProtection="1">
      <alignment horizontal="center" vertical="center" wrapText="1"/>
      <protection locked="0"/>
    </xf>
    <xf numFmtId="0" fontId="4" fillId="35" borderId="73" xfId="0" applyFont="1" applyFill="1" applyBorder="1" applyAlignment="1" applyProtection="1">
      <alignment horizontal="center" vertical="center" wrapText="1"/>
      <protection locked="0"/>
    </xf>
    <xf numFmtId="0" fontId="4" fillId="35" borderId="52" xfId="0" applyFont="1" applyFill="1" applyBorder="1" applyAlignment="1" applyProtection="1">
      <alignment horizontal="center" vertical="center" wrapText="1"/>
      <protection locked="0"/>
    </xf>
    <xf numFmtId="0" fontId="4" fillId="35" borderId="16" xfId="0" applyFont="1" applyFill="1" applyBorder="1" applyAlignment="1" applyProtection="1">
      <alignment horizontal="center" vertical="center" wrapText="1"/>
      <protection locked="0"/>
    </xf>
    <xf numFmtId="0" fontId="4" fillId="35" borderId="74" xfId="0" applyFont="1" applyFill="1" applyBorder="1" applyAlignment="1" applyProtection="1">
      <alignment horizontal="center" vertical="center" wrapText="1"/>
      <protection locked="0"/>
    </xf>
    <xf numFmtId="0" fontId="5" fillId="35" borderId="75" xfId="0" applyFont="1" applyFill="1" applyBorder="1" applyAlignment="1" applyProtection="1">
      <alignment horizontal="center" vertical="center" wrapText="1"/>
      <protection locked="0"/>
    </xf>
    <xf numFmtId="0" fontId="4" fillId="35" borderId="68" xfId="0" applyFont="1" applyFill="1" applyBorder="1" applyAlignment="1" applyProtection="1">
      <alignment horizontal="center" vertical="center" wrapText="1"/>
      <protection locked="0"/>
    </xf>
    <xf numFmtId="0" fontId="4" fillId="35" borderId="38" xfId="0" applyFont="1" applyFill="1" applyBorder="1" applyAlignment="1" applyProtection="1">
      <alignment horizontal="center" vertical="center" wrapText="1"/>
      <protection locked="0"/>
    </xf>
    <xf numFmtId="0" fontId="4" fillId="35" borderId="55" xfId="0" applyFont="1" applyFill="1" applyBorder="1" applyAlignment="1" applyProtection="1">
      <alignment horizontal="center" vertical="center" wrapText="1"/>
      <protection locked="0"/>
    </xf>
    <xf numFmtId="0" fontId="4" fillId="35" borderId="58" xfId="0" applyFont="1" applyFill="1" applyBorder="1" applyAlignment="1" applyProtection="1">
      <alignment horizontal="center" vertical="center" wrapText="1"/>
      <protection locked="0"/>
    </xf>
    <xf numFmtId="0" fontId="4" fillId="35" borderId="39" xfId="0" applyFont="1" applyFill="1" applyBorder="1" applyAlignment="1" applyProtection="1">
      <alignment horizontal="center" vertical="center" wrapText="1"/>
      <protection locked="0"/>
    </xf>
    <xf numFmtId="0" fontId="15" fillId="35" borderId="22" xfId="0" applyFont="1" applyFill="1" applyBorder="1" applyAlignment="1" applyProtection="1">
      <alignment horizontal="center" vertical="center" wrapText="1"/>
      <protection locked="0"/>
    </xf>
    <xf numFmtId="0" fontId="15" fillId="35" borderId="24" xfId="0" applyFont="1" applyFill="1" applyBorder="1" applyAlignment="1" applyProtection="1">
      <alignment horizontal="center" vertical="center" wrapText="1"/>
      <protection locked="0"/>
    </xf>
    <xf numFmtId="0" fontId="15" fillId="35" borderId="25" xfId="0" applyFont="1" applyFill="1" applyBorder="1" applyAlignment="1" applyProtection="1">
      <alignment horizontal="center" vertical="center" wrapText="1"/>
      <protection locked="0"/>
    </xf>
    <xf numFmtId="0" fontId="10" fillId="45" borderId="49" xfId="0" applyFont="1" applyFill="1" applyBorder="1" applyAlignment="1">
      <alignment horizontal="center" vertical="center" textRotation="90" wrapText="1"/>
    </xf>
    <xf numFmtId="0" fontId="10" fillId="45" borderId="28" xfId="0" applyFont="1" applyFill="1" applyBorder="1" applyAlignment="1">
      <alignment horizontal="center" vertical="center" textRotation="90" wrapText="1"/>
    </xf>
    <xf numFmtId="0" fontId="10" fillId="45" borderId="30" xfId="0" applyFont="1" applyFill="1" applyBorder="1" applyAlignment="1">
      <alignment horizontal="center" vertical="center" textRotation="90" wrapText="1"/>
    </xf>
    <xf numFmtId="0" fontId="5" fillId="0" borderId="5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8" xfId="0" applyFont="1" applyBorder="1" applyAlignment="1">
      <alignment horizontal="center" vertical="center" wrapText="1"/>
    </xf>
    <xf numFmtId="0" fontId="3" fillId="35" borderId="0" xfId="0" applyFont="1" applyFill="1" applyAlignment="1" applyProtection="1">
      <alignment horizontal="center" vertical="center"/>
      <protection locked="0"/>
    </xf>
    <xf numFmtId="0" fontId="4" fillId="35" borderId="26" xfId="0" applyFont="1" applyFill="1" applyBorder="1" applyAlignment="1" applyProtection="1">
      <alignment horizontal="justify" vertical="center" wrapText="1"/>
      <protection locked="0"/>
    </xf>
    <xf numFmtId="0" fontId="4" fillId="35" borderId="68" xfId="0" applyFont="1" applyFill="1" applyBorder="1" applyAlignment="1" applyProtection="1">
      <alignment horizontal="justify" vertical="center" wrapText="1"/>
      <protection locked="0"/>
    </xf>
    <xf numFmtId="0" fontId="4" fillId="35" borderId="16" xfId="0" applyFont="1" applyFill="1" applyBorder="1" applyAlignment="1" applyProtection="1">
      <alignment horizontal="justify" vertical="center" wrapText="1"/>
      <protection locked="0"/>
    </xf>
    <xf numFmtId="0" fontId="13" fillId="0" borderId="0" xfId="0" applyFont="1" applyAlignment="1">
      <alignment horizontal="center"/>
    </xf>
    <xf numFmtId="0" fontId="11" fillId="0" borderId="72" xfId="0" applyFont="1" applyBorder="1" applyAlignment="1">
      <alignment horizontal="left" vertical="center"/>
    </xf>
    <xf numFmtId="0" fontId="11" fillId="0" borderId="67" xfId="0" applyFont="1" applyBorder="1" applyAlignment="1">
      <alignment horizontal="left" vertical="center"/>
    </xf>
    <xf numFmtId="0" fontId="11" fillId="0" borderId="76"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9" fillId="0" borderId="0" xfId="0" applyFont="1" applyAlignment="1">
      <alignment horizontal="center"/>
    </xf>
    <xf numFmtId="0" fontId="3" fillId="0" borderId="12" xfId="0" applyFont="1" applyBorder="1" applyAlignment="1">
      <alignment horizontal="left" vertical="top"/>
    </xf>
    <xf numFmtId="0" fontId="3" fillId="0" borderId="72" xfId="0" applyFont="1" applyBorder="1" applyAlignment="1">
      <alignment horizontal="center" vertical="top" wrapText="1"/>
    </xf>
    <xf numFmtId="0" fontId="3" fillId="0" borderId="67" xfId="0" applyFont="1" applyBorder="1" applyAlignment="1">
      <alignment horizontal="center" vertical="top"/>
    </xf>
    <xf numFmtId="0" fontId="3" fillId="0" borderId="76" xfId="0" applyFont="1" applyBorder="1" applyAlignment="1">
      <alignment horizontal="center" vertical="top"/>
    </xf>
    <xf numFmtId="0" fontId="0" fillId="0" borderId="12" xfId="0" applyBorder="1" applyAlignment="1">
      <alignment horizontal="center"/>
    </xf>
    <xf numFmtId="0" fontId="3" fillId="0" borderId="67" xfId="0" applyFont="1" applyBorder="1" applyAlignment="1">
      <alignment horizontal="center" vertical="top" wrapText="1"/>
    </xf>
    <xf numFmtId="0" fontId="3" fillId="0" borderId="76" xfId="0" applyFont="1" applyBorder="1" applyAlignment="1">
      <alignment horizontal="center" vertical="top" wrapText="1"/>
    </xf>
    <xf numFmtId="0" fontId="10" fillId="0" borderId="0" xfId="0" applyFont="1" applyBorder="1" applyAlignment="1">
      <alignment horizontal="center"/>
    </xf>
    <xf numFmtId="0" fontId="4" fillId="0" borderId="72" xfId="0" applyFont="1" applyBorder="1" applyAlignment="1">
      <alignment horizontal="center" vertic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1" fillId="0" borderId="0" xfId="0" applyFont="1" applyBorder="1" applyAlignment="1">
      <alignment horizontal="center"/>
    </xf>
    <xf numFmtId="0" fontId="13" fillId="0" borderId="0" xfId="0" applyFont="1" applyAlignment="1">
      <alignment horizontal="center" vertical="center" wrapText="1"/>
    </xf>
    <xf numFmtId="0" fontId="13" fillId="0" borderId="23" xfId="0" applyFont="1" applyBorder="1" applyAlignment="1">
      <alignment horizontal="center" wrapText="1"/>
    </xf>
    <xf numFmtId="0" fontId="13" fillId="0" borderId="27" xfId="0" applyFont="1" applyBorder="1" applyAlignment="1">
      <alignment horizontal="center" wrapTex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27" xfId="0" applyFont="1" applyBorder="1" applyAlignment="1">
      <alignment horizontal="center" vertical="center"/>
    </xf>
    <xf numFmtId="0" fontId="13" fillId="0" borderId="12" xfId="0" applyFont="1" applyBorder="1" applyAlignment="1">
      <alignment horizontal="center" vertical="center"/>
    </xf>
    <xf numFmtId="0" fontId="13" fillId="0" borderId="76"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69" xfId="0" applyFont="1" applyBorder="1" applyAlignment="1">
      <alignment horizontal="center" vertical="center"/>
    </xf>
    <xf numFmtId="0" fontId="13" fillId="0" borderId="71" xfId="0" applyFont="1" applyBorder="1" applyAlignment="1">
      <alignment horizontal="center" vertical="center"/>
    </xf>
    <xf numFmtId="0" fontId="13" fillId="0" borderId="28" xfId="0" applyFont="1" applyBorder="1" applyAlignment="1">
      <alignment horizontal="center"/>
    </xf>
    <xf numFmtId="0" fontId="13" fillId="0" borderId="12" xfId="0" applyFont="1" applyBorder="1" applyAlignment="1">
      <alignment horizontal="center"/>
    </xf>
    <xf numFmtId="0" fontId="13" fillId="0" borderId="29" xfId="0" applyFont="1" applyBorder="1" applyAlignment="1">
      <alignment horizontal="center"/>
    </xf>
    <xf numFmtId="0" fontId="13" fillId="0" borderId="65" xfId="0" applyFont="1" applyBorder="1" applyAlignment="1">
      <alignment horizontal="center" vertical="center"/>
    </xf>
    <xf numFmtId="0" fontId="13" fillId="0" borderId="70" xfId="0" applyFont="1" applyBorder="1" applyAlignment="1">
      <alignment horizontal="center" vertical="center"/>
    </xf>
    <xf numFmtId="0" fontId="13" fillId="0" borderId="80" xfId="0" applyFont="1" applyBorder="1" applyAlignment="1">
      <alignment horizontal="center"/>
    </xf>
    <xf numFmtId="0" fontId="13" fillId="0" borderId="81" xfId="0" applyFont="1" applyBorder="1" applyAlignment="1">
      <alignment horizontal="center"/>
    </xf>
    <xf numFmtId="0" fontId="13" fillId="0" borderId="82" xfId="0" applyFont="1" applyBorder="1" applyAlignment="1">
      <alignment horizontal="center"/>
    </xf>
    <xf numFmtId="0" fontId="13" fillId="0" borderId="0" xfId="0" applyFont="1" applyAlignment="1">
      <alignment horizontal="center" vertical="center"/>
    </xf>
    <xf numFmtId="0" fontId="13" fillId="0" borderId="49" xfId="0" applyFont="1" applyBorder="1" applyAlignment="1">
      <alignment horizontal="center"/>
    </xf>
    <xf numFmtId="0" fontId="13" fillId="0" borderId="35" xfId="0" applyFont="1" applyBorder="1" applyAlignment="1">
      <alignment horizontal="center"/>
    </xf>
    <xf numFmtId="0" fontId="13" fillId="0" borderId="40" xfId="0" applyFont="1" applyBorder="1" applyAlignment="1">
      <alignment horizontal="center"/>
    </xf>
    <xf numFmtId="0" fontId="71" fillId="46" borderId="12" xfId="0" applyFont="1" applyFill="1" applyBorder="1" applyAlignment="1">
      <alignment horizontal="center" vertical="center" wrapText="1"/>
    </xf>
    <xf numFmtId="0" fontId="71" fillId="46" borderId="26" xfId="0" applyFont="1" applyFill="1" applyBorder="1" applyAlignment="1">
      <alignment horizontal="center" vertical="center" wrapText="1"/>
    </xf>
    <xf numFmtId="0" fontId="71" fillId="46" borderId="23" xfId="0" applyFont="1" applyFill="1" applyBorder="1" applyAlignment="1">
      <alignment horizontal="center" vertical="center" wrapText="1"/>
    </xf>
    <xf numFmtId="0" fontId="71" fillId="46" borderId="46" xfId="0" applyFont="1" applyFill="1" applyBorder="1" applyAlignment="1">
      <alignment horizontal="center" vertical="center" wrapText="1"/>
    </xf>
    <xf numFmtId="0" fontId="0" fillId="37" borderId="12" xfId="0" applyFill="1" applyBorder="1" applyAlignment="1">
      <alignment horizontal="center" vertical="center"/>
    </xf>
    <xf numFmtId="0" fontId="0" fillId="0" borderId="12" xfId="0" applyBorder="1" applyAlignment="1">
      <alignment horizontal="left"/>
    </xf>
    <xf numFmtId="0" fontId="0" fillId="40" borderId="12" xfId="0" applyFill="1" applyBorder="1" applyAlignment="1">
      <alignment horizontal="center" vertical="center"/>
    </xf>
    <xf numFmtId="0" fontId="0" fillId="38" borderId="12" xfId="0" applyFill="1" applyBorder="1" applyAlignment="1">
      <alignment horizontal="center" vertical="center"/>
    </xf>
    <xf numFmtId="0" fontId="0" fillId="39" borderId="12" xfId="0"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41">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fill>
        <patternFill>
          <bgColor rgb="FF92D050"/>
        </patternFill>
      </fill>
    </dxf>
    <dxf>
      <fill>
        <patternFill>
          <bgColor theme="9" tint="-0.24993999302387238"/>
        </patternFill>
      </fill>
    </dxf>
    <dxf>
      <fill>
        <patternFill>
          <bgColor rgb="FFFF00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0</xdr:rowOff>
    </xdr:from>
    <xdr:to>
      <xdr:col>2</xdr:col>
      <xdr:colOff>2133600</xdr:colOff>
      <xdr:row>3</xdr:row>
      <xdr:rowOff>409575</xdr:rowOff>
    </xdr:to>
    <xdr:pic>
      <xdr:nvPicPr>
        <xdr:cNvPr id="1" name="Imagen 4"/>
        <xdr:cNvPicPr preferRelativeResize="1">
          <a:picLocks noChangeAspect="1"/>
        </xdr:cNvPicPr>
      </xdr:nvPicPr>
      <xdr:blipFill>
        <a:blip r:embed="rId1"/>
        <a:stretch>
          <a:fillRect/>
        </a:stretch>
      </xdr:blipFill>
      <xdr:spPr>
        <a:xfrm>
          <a:off x="800100" y="0"/>
          <a:ext cx="2886075" cy="169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0</xdr:row>
      <xdr:rowOff>0</xdr:rowOff>
    </xdr:from>
    <xdr:to>
      <xdr:col>2</xdr:col>
      <xdr:colOff>2152650</xdr:colOff>
      <xdr:row>3</xdr:row>
      <xdr:rowOff>381000</xdr:rowOff>
    </xdr:to>
    <xdr:pic>
      <xdr:nvPicPr>
        <xdr:cNvPr id="1" name="Imagen 4"/>
        <xdr:cNvPicPr preferRelativeResize="1">
          <a:picLocks noChangeAspect="1"/>
        </xdr:cNvPicPr>
      </xdr:nvPicPr>
      <xdr:blipFill>
        <a:blip r:embed="rId1"/>
        <a:stretch>
          <a:fillRect/>
        </a:stretch>
      </xdr:blipFill>
      <xdr:spPr>
        <a:xfrm>
          <a:off x="1114425" y="0"/>
          <a:ext cx="2590800" cy="1666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0</xdr:row>
      <xdr:rowOff>0</xdr:rowOff>
    </xdr:from>
    <xdr:to>
      <xdr:col>2</xdr:col>
      <xdr:colOff>1733550</xdr:colOff>
      <xdr:row>3</xdr:row>
      <xdr:rowOff>209550</xdr:rowOff>
    </xdr:to>
    <xdr:pic>
      <xdr:nvPicPr>
        <xdr:cNvPr id="1" name="Imagen 4"/>
        <xdr:cNvPicPr preferRelativeResize="1">
          <a:picLocks noChangeAspect="1"/>
        </xdr:cNvPicPr>
      </xdr:nvPicPr>
      <xdr:blipFill>
        <a:blip r:embed="rId1"/>
        <a:stretch>
          <a:fillRect/>
        </a:stretch>
      </xdr:blipFill>
      <xdr:spPr>
        <a:xfrm>
          <a:off x="1114425" y="0"/>
          <a:ext cx="2171700" cy="1495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14</xdr:row>
      <xdr:rowOff>152400</xdr:rowOff>
    </xdr:from>
    <xdr:to>
      <xdr:col>4</xdr:col>
      <xdr:colOff>523875</xdr:colOff>
      <xdr:row>20</xdr:row>
      <xdr:rowOff>104775</xdr:rowOff>
    </xdr:to>
    <xdr:sp>
      <xdr:nvSpPr>
        <xdr:cNvPr id="1" name="Line 1"/>
        <xdr:cNvSpPr>
          <a:spLocks/>
        </xdr:cNvSpPr>
      </xdr:nvSpPr>
      <xdr:spPr>
        <a:xfrm>
          <a:off x="3581400" y="4276725"/>
          <a:ext cx="323850" cy="1095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xdr:row>
      <xdr:rowOff>28575</xdr:rowOff>
    </xdr:from>
    <xdr:to>
      <xdr:col>8</xdr:col>
      <xdr:colOff>523875</xdr:colOff>
      <xdr:row>20</xdr:row>
      <xdr:rowOff>152400</xdr:rowOff>
    </xdr:to>
    <xdr:sp>
      <xdr:nvSpPr>
        <xdr:cNvPr id="2" name="Line 2"/>
        <xdr:cNvSpPr>
          <a:spLocks/>
        </xdr:cNvSpPr>
      </xdr:nvSpPr>
      <xdr:spPr>
        <a:xfrm>
          <a:off x="6543675" y="4314825"/>
          <a:ext cx="314325" cy="11049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22</xdr:row>
      <xdr:rowOff>28575</xdr:rowOff>
    </xdr:from>
    <xdr:to>
      <xdr:col>4</xdr:col>
      <xdr:colOff>523875</xdr:colOff>
      <xdr:row>27</xdr:row>
      <xdr:rowOff>104775</xdr:rowOff>
    </xdr:to>
    <xdr:sp>
      <xdr:nvSpPr>
        <xdr:cNvPr id="3" name="Line 3"/>
        <xdr:cNvSpPr>
          <a:spLocks/>
        </xdr:cNvSpPr>
      </xdr:nvSpPr>
      <xdr:spPr>
        <a:xfrm flipV="1">
          <a:off x="3533775" y="5619750"/>
          <a:ext cx="371475" cy="10572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21</xdr:row>
      <xdr:rowOff>95250</xdr:rowOff>
    </xdr:from>
    <xdr:to>
      <xdr:col>3</xdr:col>
      <xdr:colOff>647700</xdr:colOff>
      <xdr:row>21</xdr:row>
      <xdr:rowOff>95250</xdr:rowOff>
    </xdr:to>
    <xdr:sp>
      <xdr:nvSpPr>
        <xdr:cNvPr id="4" name="Line 4"/>
        <xdr:cNvSpPr>
          <a:spLocks/>
        </xdr:cNvSpPr>
      </xdr:nvSpPr>
      <xdr:spPr>
        <a:xfrm>
          <a:off x="2152650" y="5524500"/>
          <a:ext cx="7429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29</xdr:row>
      <xdr:rowOff>95250</xdr:rowOff>
    </xdr:from>
    <xdr:to>
      <xdr:col>5</xdr:col>
      <xdr:colOff>600075</xdr:colOff>
      <xdr:row>31</xdr:row>
      <xdr:rowOff>57150</xdr:rowOff>
    </xdr:to>
    <xdr:sp>
      <xdr:nvSpPr>
        <xdr:cNvPr id="5" name="Text Box 5"/>
        <xdr:cNvSpPr txBox="1">
          <a:spLocks noChangeArrowheads="1"/>
        </xdr:cNvSpPr>
      </xdr:nvSpPr>
      <xdr:spPr>
        <a:xfrm>
          <a:off x="2438400" y="6991350"/>
          <a:ext cx="20669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PROCEDIMIENTOS</a:t>
          </a:r>
        </a:p>
      </xdr:txBody>
    </xdr:sp>
    <xdr:clientData/>
  </xdr:twoCellAnchor>
  <xdr:twoCellAnchor>
    <xdr:from>
      <xdr:col>0</xdr:col>
      <xdr:colOff>95250</xdr:colOff>
      <xdr:row>20</xdr:row>
      <xdr:rowOff>38100</xdr:rowOff>
    </xdr:from>
    <xdr:to>
      <xdr:col>2</xdr:col>
      <xdr:colOff>514350</xdr:colOff>
      <xdr:row>22</xdr:row>
      <xdr:rowOff>133350</xdr:rowOff>
    </xdr:to>
    <xdr:sp>
      <xdr:nvSpPr>
        <xdr:cNvPr id="6" name="Text Box 6"/>
        <xdr:cNvSpPr txBox="1">
          <a:spLocks noChangeArrowheads="1"/>
        </xdr:cNvSpPr>
      </xdr:nvSpPr>
      <xdr:spPr>
        <a:xfrm>
          <a:off x="95250" y="5305425"/>
          <a:ext cx="21050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MEDIO AMBIENTE </a:t>
          </a:r>
        </a:p>
      </xdr:txBody>
    </xdr:sp>
    <xdr:clientData/>
  </xdr:twoCellAnchor>
  <xdr:twoCellAnchor>
    <xdr:from>
      <xdr:col>7</xdr:col>
      <xdr:colOff>266700</xdr:colOff>
      <xdr:row>12</xdr:row>
      <xdr:rowOff>95250</xdr:rowOff>
    </xdr:from>
    <xdr:to>
      <xdr:col>9</xdr:col>
      <xdr:colOff>685800</xdr:colOff>
      <xdr:row>14</xdr:row>
      <xdr:rowOff>57150</xdr:rowOff>
    </xdr:to>
    <xdr:sp>
      <xdr:nvSpPr>
        <xdr:cNvPr id="7" name="Text Box 7"/>
        <xdr:cNvSpPr txBox="1">
          <a:spLocks noChangeArrowheads="1"/>
        </xdr:cNvSpPr>
      </xdr:nvSpPr>
      <xdr:spPr>
        <a:xfrm>
          <a:off x="5467350" y="3762375"/>
          <a:ext cx="207645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TECNOLOGIA </a:t>
          </a:r>
        </a:p>
      </xdr:txBody>
    </xdr:sp>
    <xdr:clientData/>
  </xdr:twoCellAnchor>
  <xdr:twoCellAnchor>
    <xdr:from>
      <xdr:col>3</xdr:col>
      <xdr:colOff>152400</xdr:colOff>
      <xdr:row>12</xdr:row>
      <xdr:rowOff>95250</xdr:rowOff>
    </xdr:from>
    <xdr:to>
      <xdr:col>5</xdr:col>
      <xdr:colOff>571500</xdr:colOff>
      <xdr:row>14</xdr:row>
      <xdr:rowOff>57150</xdr:rowOff>
    </xdr:to>
    <xdr:sp>
      <xdr:nvSpPr>
        <xdr:cNvPr id="8" name="Text Box 8"/>
        <xdr:cNvSpPr txBox="1">
          <a:spLocks noChangeArrowheads="1"/>
        </xdr:cNvSpPr>
      </xdr:nvSpPr>
      <xdr:spPr>
        <a:xfrm>
          <a:off x="2400300" y="3762375"/>
          <a:ext cx="207645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PERSONAS </a:t>
          </a:r>
        </a:p>
      </xdr:txBody>
    </xdr:sp>
    <xdr:clientData/>
  </xdr:twoCellAnchor>
  <xdr:twoCellAnchor>
    <xdr:from>
      <xdr:col>7</xdr:col>
      <xdr:colOff>419100</xdr:colOff>
      <xdr:row>29</xdr:row>
      <xdr:rowOff>95250</xdr:rowOff>
    </xdr:from>
    <xdr:to>
      <xdr:col>10</xdr:col>
      <xdr:colOff>66675</xdr:colOff>
      <xdr:row>31</xdr:row>
      <xdr:rowOff>57150</xdr:rowOff>
    </xdr:to>
    <xdr:sp>
      <xdr:nvSpPr>
        <xdr:cNvPr id="9" name="Text Box 9"/>
        <xdr:cNvSpPr txBox="1">
          <a:spLocks noChangeArrowheads="1"/>
        </xdr:cNvSpPr>
      </xdr:nvSpPr>
      <xdr:spPr>
        <a:xfrm>
          <a:off x="5619750" y="6991350"/>
          <a:ext cx="243840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RELACIONES LEGALES Y COMERCIALES</a:t>
          </a:r>
        </a:p>
      </xdr:txBody>
    </xdr:sp>
    <xdr:clientData/>
  </xdr:twoCellAnchor>
  <xdr:twoCellAnchor>
    <xdr:from>
      <xdr:col>8</xdr:col>
      <xdr:colOff>180975</xdr:colOff>
      <xdr:row>22</xdr:row>
      <xdr:rowOff>28575</xdr:rowOff>
    </xdr:from>
    <xdr:to>
      <xdr:col>8</xdr:col>
      <xdr:colOff>523875</xdr:colOff>
      <xdr:row>27</xdr:row>
      <xdr:rowOff>104775</xdr:rowOff>
    </xdr:to>
    <xdr:sp>
      <xdr:nvSpPr>
        <xdr:cNvPr id="10" name="Line 10"/>
        <xdr:cNvSpPr>
          <a:spLocks/>
        </xdr:cNvSpPr>
      </xdr:nvSpPr>
      <xdr:spPr>
        <a:xfrm flipV="1">
          <a:off x="6515100" y="5619750"/>
          <a:ext cx="342900" cy="10572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21</xdr:row>
      <xdr:rowOff>85725</xdr:rowOff>
    </xdr:from>
    <xdr:to>
      <xdr:col>10</xdr:col>
      <xdr:colOff>352425</xdr:colOff>
      <xdr:row>21</xdr:row>
      <xdr:rowOff>85725</xdr:rowOff>
    </xdr:to>
    <xdr:sp>
      <xdr:nvSpPr>
        <xdr:cNvPr id="11" name="Line 11"/>
        <xdr:cNvSpPr>
          <a:spLocks/>
        </xdr:cNvSpPr>
      </xdr:nvSpPr>
      <xdr:spPr>
        <a:xfrm flipV="1">
          <a:off x="7400925" y="5514975"/>
          <a:ext cx="942975"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38</xdr:row>
      <xdr:rowOff>161925</xdr:rowOff>
    </xdr:from>
    <xdr:to>
      <xdr:col>3</xdr:col>
      <xdr:colOff>1009650</xdr:colOff>
      <xdr:row>45</xdr:row>
      <xdr:rowOff>133350</xdr:rowOff>
    </xdr:to>
    <xdr:sp fLocksText="0">
      <xdr:nvSpPr>
        <xdr:cNvPr id="12" name="Text Box 12"/>
        <xdr:cNvSpPr txBox="1">
          <a:spLocks noChangeArrowheads="1"/>
        </xdr:cNvSpPr>
      </xdr:nvSpPr>
      <xdr:spPr>
        <a:xfrm>
          <a:off x="1228725" y="8982075"/>
          <a:ext cx="20288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39</xdr:row>
      <xdr:rowOff>9525</xdr:rowOff>
    </xdr:from>
    <xdr:to>
      <xdr:col>9</xdr:col>
      <xdr:colOff>647700</xdr:colOff>
      <xdr:row>45</xdr:row>
      <xdr:rowOff>142875</xdr:rowOff>
    </xdr:to>
    <xdr:sp fLocksText="0">
      <xdr:nvSpPr>
        <xdr:cNvPr id="13" name="Text Box 13"/>
        <xdr:cNvSpPr txBox="1">
          <a:spLocks noChangeArrowheads="1"/>
        </xdr:cNvSpPr>
      </xdr:nvSpPr>
      <xdr:spPr>
        <a:xfrm>
          <a:off x="5476875" y="9001125"/>
          <a:ext cx="2028825"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39</xdr:row>
      <xdr:rowOff>104775</xdr:rowOff>
    </xdr:from>
    <xdr:to>
      <xdr:col>5</xdr:col>
      <xdr:colOff>838200</xdr:colOff>
      <xdr:row>45</xdr:row>
      <xdr:rowOff>38100</xdr:rowOff>
    </xdr:to>
    <xdr:sp>
      <xdr:nvSpPr>
        <xdr:cNvPr id="14" name="Text Box 14"/>
        <xdr:cNvSpPr txBox="1">
          <a:spLocks noChangeArrowheads="1"/>
        </xdr:cNvSpPr>
      </xdr:nvSpPr>
      <xdr:spPr>
        <a:xfrm>
          <a:off x="4152900" y="9096375"/>
          <a:ext cx="590550" cy="1133475"/>
        </a:xfrm>
        <a:prstGeom prst="rect">
          <a:avLst/>
        </a:prstGeom>
        <a:solidFill>
          <a:srgbClr val="FFFFFF"/>
        </a:solidFill>
        <a:ln w="9525" cmpd="sng">
          <a:solidFill>
            <a:srgbClr val="000000"/>
          </a:solidFill>
          <a:headEnd type="none"/>
          <a:tailEnd type="none"/>
        </a:ln>
      </xdr:spPr>
      <xdr:txBody>
        <a:bodyPr vertOverflow="clip" wrap="square" lIns="91440" tIns="73152" rIns="0" bIns="73152" anchor="ctr"/>
        <a:p>
          <a:pPr algn="l">
            <a:defRPr/>
          </a:pPr>
          <a:r>
            <a:rPr lang="en-US" cap="none" sz="4800" b="0" i="0" u="none" baseline="0">
              <a:solidFill>
                <a:srgbClr val="000000"/>
              </a:solidFill>
              <a:latin typeface="Arial"/>
              <a:ea typeface="Arial"/>
              <a:cs typeface="Arial"/>
            </a:rPr>
            <a:t>X</a:t>
          </a:r>
        </a:p>
      </xdr:txBody>
    </xdr:sp>
    <xdr:clientData/>
  </xdr:twoCellAnchor>
  <xdr:twoCellAnchor>
    <xdr:from>
      <xdr:col>3</xdr:col>
      <xdr:colOff>1085850</xdr:colOff>
      <xdr:row>49</xdr:row>
      <xdr:rowOff>95250</xdr:rowOff>
    </xdr:from>
    <xdr:to>
      <xdr:col>6</xdr:col>
      <xdr:colOff>104775</xdr:colOff>
      <xdr:row>53</xdr:row>
      <xdr:rowOff>104775</xdr:rowOff>
    </xdr:to>
    <xdr:sp fLocksText="0">
      <xdr:nvSpPr>
        <xdr:cNvPr id="15" name="Text Box 15"/>
        <xdr:cNvSpPr txBox="1">
          <a:spLocks noChangeArrowheads="1"/>
        </xdr:cNvSpPr>
      </xdr:nvSpPr>
      <xdr:spPr>
        <a:xfrm>
          <a:off x="3333750" y="11153775"/>
          <a:ext cx="180975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40</xdr:row>
      <xdr:rowOff>123825</xdr:rowOff>
    </xdr:from>
    <xdr:to>
      <xdr:col>21</xdr:col>
      <xdr:colOff>390525</xdr:colOff>
      <xdr:row>49</xdr:row>
      <xdr:rowOff>171450</xdr:rowOff>
    </xdr:to>
    <xdr:sp>
      <xdr:nvSpPr>
        <xdr:cNvPr id="16" name="Text Box 16"/>
        <xdr:cNvSpPr txBox="1">
          <a:spLocks noChangeArrowheads="1"/>
        </xdr:cNvSpPr>
      </xdr:nvSpPr>
      <xdr:spPr>
        <a:xfrm>
          <a:off x="13125450" y="9286875"/>
          <a:ext cx="3638550" cy="194310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a. ¿Los controles están documentados?
</a:t>
          </a:r>
          <a:r>
            <a:rPr lang="en-US" cap="none" sz="2000" b="0" i="0" u="none" baseline="0">
              <a:solidFill>
                <a:srgbClr val="000000"/>
              </a:solidFill>
              <a:latin typeface="Arial"/>
              <a:ea typeface="Arial"/>
              <a:cs typeface="Arial"/>
            </a:rPr>
            <a:t>b. ¿Se esta aplicando en la actualidad?
</a:t>
          </a:r>
          <a:r>
            <a:rPr lang="en-US" cap="none" sz="2000" b="0" i="0" u="none" baseline="0">
              <a:solidFill>
                <a:srgbClr val="000000"/>
              </a:solidFill>
              <a:latin typeface="Arial"/>
              <a:ea typeface="Arial"/>
              <a:cs typeface="Arial"/>
            </a:rPr>
            <a:t>c. ¿Es efectivo para minimizar el riesgo?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552450</xdr:colOff>
      <xdr:row>4</xdr:row>
      <xdr:rowOff>104775</xdr:rowOff>
    </xdr:to>
    <xdr:sp>
      <xdr:nvSpPr>
        <xdr:cNvPr id="1" name="1 Flecha izquierda"/>
        <xdr:cNvSpPr>
          <a:spLocks/>
        </xdr:cNvSpPr>
      </xdr:nvSpPr>
      <xdr:spPr>
        <a:xfrm>
          <a:off x="5829300" y="285750"/>
          <a:ext cx="552450" cy="409575"/>
        </a:xfrm>
        <a:prstGeom prst="leftArrow">
          <a:avLst>
            <a:gd name="adj" fmla="val -1465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7</xdr:col>
      <xdr:colOff>552450</xdr:colOff>
      <xdr:row>4</xdr:row>
      <xdr:rowOff>104775</xdr:rowOff>
    </xdr:to>
    <xdr:sp>
      <xdr:nvSpPr>
        <xdr:cNvPr id="1" name="1 Flecha izquierda"/>
        <xdr:cNvSpPr>
          <a:spLocks/>
        </xdr:cNvSpPr>
      </xdr:nvSpPr>
      <xdr:spPr>
        <a:xfrm>
          <a:off x="7334250" y="285750"/>
          <a:ext cx="552450" cy="390525"/>
        </a:xfrm>
        <a:prstGeom prst="leftArrow">
          <a:avLst>
            <a:gd name="adj" fmla="val -1465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123825</xdr:colOff>
      <xdr:row>5</xdr:row>
      <xdr:rowOff>104775</xdr:rowOff>
    </xdr:to>
    <xdr:sp>
      <xdr:nvSpPr>
        <xdr:cNvPr id="1" name="1 Flecha izquierda"/>
        <xdr:cNvSpPr>
          <a:spLocks/>
        </xdr:cNvSpPr>
      </xdr:nvSpPr>
      <xdr:spPr>
        <a:xfrm>
          <a:off x="6829425" y="428625"/>
          <a:ext cx="571500" cy="390525"/>
        </a:xfrm>
        <a:prstGeom prst="leftArrow">
          <a:avLst>
            <a:gd name="adj" fmla="val -1465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41"/>
  <sheetViews>
    <sheetView showGridLines="0" zoomScale="60" zoomScaleNormal="60" zoomScaleSheetLayoutView="30" zoomScalePageLayoutView="60" workbookViewId="0" topLeftCell="A15">
      <selection activeCell="C20" sqref="C20"/>
    </sheetView>
  </sheetViews>
  <sheetFormatPr defaultColWidth="11.421875" defaultRowHeight="12.75"/>
  <cols>
    <col min="1" max="1" width="6.140625" style="151" customWidth="1"/>
    <col min="2" max="2" width="17.140625" style="65" customWidth="1"/>
    <col min="3" max="3" width="34.00390625" style="151" customWidth="1"/>
    <col min="4" max="4" width="4.8515625" style="151" customWidth="1"/>
    <col min="5" max="5" width="36.421875" style="151" customWidth="1"/>
    <col min="6" max="6" width="27.7109375" style="152" customWidth="1"/>
    <col min="7" max="7" width="20.00390625" style="152" customWidth="1"/>
    <col min="8" max="8" width="36.8515625" style="153" customWidth="1"/>
    <col min="9" max="9" width="18.7109375" style="153" customWidth="1"/>
    <col min="10" max="10" width="3.8515625" style="54" customWidth="1"/>
    <col min="11" max="11" width="19.7109375" style="152" customWidth="1"/>
    <col min="12" max="12" width="5.28125" style="54" bestFit="1" customWidth="1"/>
    <col min="13" max="13" width="22.28125" style="152" customWidth="1"/>
    <col min="14" max="14" width="18.140625" style="152" customWidth="1"/>
    <col min="15" max="15" width="48.00390625" style="54" customWidth="1"/>
    <col min="16" max="16" width="40.57421875" style="54" customWidth="1"/>
    <col min="17" max="17" width="28.57421875" style="54" customWidth="1"/>
    <col min="18" max="16384" width="11.421875" style="151" customWidth="1"/>
  </cols>
  <sheetData>
    <row r="1" spans="2:17" ht="33.75" customHeight="1">
      <c r="B1" s="503"/>
      <c r="C1" s="504"/>
      <c r="D1" s="505"/>
      <c r="E1" s="516" t="s">
        <v>230</v>
      </c>
      <c r="F1" s="517"/>
      <c r="G1" s="517"/>
      <c r="H1" s="517"/>
      <c r="I1" s="517"/>
      <c r="J1" s="517"/>
      <c r="K1" s="517"/>
      <c r="L1" s="517"/>
      <c r="M1" s="517"/>
      <c r="N1" s="518"/>
      <c r="O1" s="157"/>
      <c r="P1" s="151"/>
      <c r="Q1" s="151"/>
    </row>
    <row r="2" spans="2:17" ht="33.75" customHeight="1">
      <c r="B2" s="506"/>
      <c r="C2" s="507"/>
      <c r="D2" s="508"/>
      <c r="E2" s="511" t="s">
        <v>736</v>
      </c>
      <c r="F2" s="512"/>
      <c r="G2" s="512"/>
      <c r="H2" s="512"/>
      <c r="I2" s="512"/>
      <c r="J2" s="512"/>
      <c r="K2" s="512"/>
      <c r="L2" s="512"/>
      <c r="M2" s="512"/>
      <c r="N2" s="513"/>
      <c r="O2" s="157"/>
      <c r="P2" s="151"/>
      <c r="Q2" s="151"/>
    </row>
    <row r="3" spans="2:17" ht="33.75" customHeight="1">
      <c r="B3" s="506"/>
      <c r="C3" s="507"/>
      <c r="D3" s="507"/>
      <c r="E3" s="511" t="s">
        <v>231</v>
      </c>
      <c r="F3" s="513"/>
      <c r="G3" s="309" t="s">
        <v>232</v>
      </c>
      <c r="H3" s="511" t="s">
        <v>233</v>
      </c>
      <c r="I3" s="512"/>
      <c r="J3" s="513"/>
      <c r="K3" s="503" t="s">
        <v>234</v>
      </c>
      <c r="L3" s="504"/>
      <c r="M3" s="504"/>
      <c r="N3" s="505"/>
      <c r="O3" s="306"/>
      <c r="P3" s="151"/>
      <c r="Q3" s="151"/>
    </row>
    <row r="4" spans="2:17" ht="33.75" customHeight="1">
      <c r="B4" s="509"/>
      <c r="C4" s="510"/>
      <c r="D4" s="510"/>
      <c r="E4" s="509" t="s">
        <v>236</v>
      </c>
      <c r="F4" s="514"/>
      <c r="G4" s="307" t="s">
        <v>393</v>
      </c>
      <c r="H4" s="509" t="s">
        <v>515</v>
      </c>
      <c r="I4" s="510"/>
      <c r="J4" s="514"/>
      <c r="K4" s="519" t="s">
        <v>235</v>
      </c>
      <c r="L4" s="520"/>
      <c r="M4" s="520"/>
      <c r="N4" s="521"/>
      <c r="O4" s="308"/>
      <c r="P4" s="151"/>
      <c r="Q4" s="151"/>
    </row>
    <row r="5" ht="16.5" thickBot="1"/>
    <row r="6" spans="1:17" s="65" customFormat="1" ht="18.75" customHeight="1">
      <c r="A6" s="464" t="s">
        <v>445</v>
      </c>
      <c r="B6" s="495" t="s">
        <v>163</v>
      </c>
      <c r="C6" s="495" t="s">
        <v>164</v>
      </c>
      <c r="D6" s="495"/>
      <c r="E6" s="495" t="s">
        <v>285</v>
      </c>
      <c r="F6" s="495" t="s">
        <v>26</v>
      </c>
      <c r="G6" s="495"/>
      <c r="H6" s="522" t="s">
        <v>8</v>
      </c>
      <c r="I6" s="464" t="s">
        <v>166</v>
      </c>
      <c r="J6" s="495"/>
      <c r="K6" s="495" t="s">
        <v>167</v>
      </c>
      <c r="L6" s="524"/>
      <c r="M6" s="495" t="s">
        <v>429</v>
      </c>
      <c r="N6" s="498" t="s">
        <v>313</v>
      </c>
      <c r="O6" s="492" t="s">
        <v>17</v>
      </c>
      <c r="P6" s="485" t="s">
        <v>170</v>
      </c>
      <c r="Q6" s="498" t="s">
        <v>169</v>
      </c>
    </row>
    <row r="7" spans="1:17" s="65" customFormat="1" ht="15.75">
      <c r="A7" s="465"/>
      <c r="B7" s="496"/>
      <c r="C7" s="496"/>
      <c r="D7" s="496"/>
      <c r="E7" s="515"/>
      <c r="F7" s="284" t="s">
        <v>31</v>
      </c>
      <c r="G7" s="284" t="s">
        <v>32</v>
      </c>
      <c r="H7" s="523"/>
      <c r="I7" s="465"/>
      <c r="J7" s="496"/>
      <c r="K7" s="515"/>
      <c r="L7" s="515"/>
      <c r="M7" s="496"/>
      <c r="N7" s="499"/>
      <c r="O7" s="493"/>
      <c r="P7" s="486"/>
      <c r="Q7" s="499"/>
    </row>
    <row r="8" spans="1:17" s="65" customFormat="1" ht="16.5" thickBot="1">
      <c r="A8" s="466"/>
      <c r="B8" s="497"/>
      <c r="C8" s="497"/>
      <c r="D8" s="497"/>
      <c r="E8" s="285" t="s">
        <v>299</v>
      </c>
      <c r="F8" s="285" t="s">
        <v>33</v>
      </c>
      <c r="G8" s="285" t="s">
        <v>7</v>
      </c>
      <c r="H8" s="229" t="s">
        <v>9</v>
      </c>
      <c r="I8" s="466"/>
      <c r="J8" s="497"/>
      <c r="K8" s="525"/>
      <c r="L8" s="525"/>
      <c r="M8" s="497"/>
      <c r="N8" s="500"/>
      <c r="O8" s="494"/>
      <c r="P8" s="487"/>
      <c r="Q8" s="500"/>
    </row>
    <row r="9" spans="1:17" ht="115.5" customHeight="1" thickBot="1">
      <c r="A9" s="491">
        <v>1</v>
      </c>
      <c r="B9" s="488" t="s">
        <v>421</v>
      </c>
      <c r="C9" s="489" t="str">
        <f>Comercialización!C12</f>
        <v>Satisfacer las expectativas del cliente, propender por el sostenimiento del mercado en el departamento del Cauca y gestionar la consecución de nuevos mercados en el territorio nacional, con el fin de incrementar ventas y abrir canales de distribución.</v>
      </c>
      <c r="D9" s="402">
        <v>1</v>
      </c>
      <c r="E9" s="402" t="str">
        <f>Comercialización!E12</f>
        <v>Perdida en la participación del mercado</v>
      </c>
      <c r="F9" s="402" t="str">
        <f>Comercialización!F12</f>
        <v>método</v>
      </c>
      <c r="G9" s="402" t="str">
        <f>Comercialización!G12</f>
        <v>implementación del código de policía, diferentes estrategia emanadas del ministerio de salud en los cambios de estilo de vida saludable</v>
      </c>
      <c r="H9" s="230" t="str">
        <f>Comercialización!H12</f>
        <v>variación  en los estados financieros de la empresa.</v>
      </c>
      <c r="I9" s="263" t="str">
        <f>IF(J9=1,"INSIGNIFICANTE",IF(J9=2,"MENOR",IF(J9=3,"MODERADO",IF(J9=4,"MAYOR",IF(J9=5,"CATASTROFICA"," ")))))</f>
        <v>MAYOR</v>
      </c>
      <c r="J9" s="184">
        <f>Comercialización!J12</f>
        <v>4</v>
      </c>
      <c r="K9" s="67" t="str">
        <f>IF(L9=1,"IMPROBABLE",IF(L9=2,"RARO",IF(L9=3,"MODERADO",IF(L9=4,"PROBABLE",IF(L9=5,"CASI CIERTO"," ")))))</f>
        <v>PROBABLE</v>
      </c>
      <c r="L9" s="184">
        <f>Comercialización!L12</f>
        <v>4</v>
      </c>
      <c r="M9" s="67" t="str">
        <f>IF(N9&lt;7,"BAJO",IF(N9=8,"MODERADO",IF(N9=9,"MODERADO",IF(N9=10,"ALTO",IF(N9=12,"ALTO",IF(N9&gt;14,"EXTREMO"," "))))))</f>
        <v>EXTREMO</v>
      </c>
      <c r="N9" s="264">
        <f>J9*L9</f>
        <v>16</v>
      </c>
      <c r="O9" s="244" t="str">
        <f>Comercialización!O12</f>
        <v>Mantener la calidad en el producto. Análisis y evaluación de las zonas de mercadeo. </v>
      </c>
      <c r="P9" s="185" t="str">
        <f>Comercialización!P12</f>
        <v>realizar estudio de mercado, innovación e implementación de nuevas estrategias de mercadeo.</v>
      </c>
      <c r="Q9" s="189" t="str">
        <f>Comercialización!Q12</f>
        <v>coordinador de mercadeo</v>
      </c>
    </row>
    <row r="10" spans="1:17" ht="122.25" customHeight="1" thickBot="1">
      <c r="A10" s="472"/>
      <c r="B10" s="469"/>
      <c r="C10" s="490"/>
      <c r="D10" s="403">
        <v>2</v>
      </c>
      <c r="E10" s="403" t="str">
        <f>Comercialización!E18</f>
        <v>Afectación de los recursos económicos por error en la facturación.</v>
      </c>
      <c r="F10" s="403" t="str">
        <f>Comercialización!F18</f>
        <v>método</v>
      </c>
      <c r="G10" s="443">
        <f>Comercialización!G18</f>
        <v>0</v>
      </c>
      <c r="H10" s="232" t="str">
        <f>Comercialización!H18</f>
        <v>Mala imagen de la empresa, mal servicio, cliente insatisfecho, pérdida de credibilidad.</v>
      </c>
      <c r="I10" s="267" t="str">
        <f>IF(J10=1,"INSIGNIFICANTE",IF(J10=2,"MENOR",IF(J10=3,"MODERADO",IF(J10=4,"MAYOR",IF(J10=5,"CATASTROFICA"," ")))))</f>
        <v>MAYOR</v>
      </c>
      <c r="J10" s="191">
        <f>Comercialización!J18</f>
        <v>4</v>
      </c>
      <c r="K10" s="71" t="str">
        <f aca="true" t="shared" si="0" ref="K10:K23">IF(L10=1,"IMPROBABLE",IF(L10=2,"RARO",IF(L10=3,"MODERADO",IF(L10=4,"PROBABLE",IF(L10=5,"CASI CIERTO"," ")))))</f>
        <v>PROBABLE</v>
      </c>
      <c r="L10" s="191">
        <f>Comercialización!L18</f>
        <v>4</v>
      </c>
      <c r="M10" s="67" t="str">
        <f aca="true" t="shared" si="1" ref="M10:M24">IF(N10&lt;7,"BAJO",IF(N10=8,"MODERADO",IF(N10=9,"MODERADO",IF(N10=10,"ALTO",IF(N10=12,"ALTO",IF(N10&gt;14,"EXTREMO"," "))))))</f>
        <v>EXTREMO</v>
      </c>
      <c r="N10" s="268">
        <f>J10*L10</f>
        <v>16</v>
      </c>
      <c r="O10" s="246" t="str">
        <f>Comercialización!O18</f>
        <v>Verificación de datos en la factura impresa. Registro de pedidos. Informes  de ventas, revisión de consignaciones de pedidos.</v>
      </c>
      <c r="P10" s="192" t="str">
        <f>Comercialización!P18</f>
        <v>anular factura</v>
      </c>
      <c r="Q10" s="193" t="str">
        <f>Comercialización!Q18</f>
        <v>coordinador de facturación y ventas.</v>
      </c>
    </row>
    <row r="11" spans="1:17" ht="114" customHeight="1" thickBot="1">
      <c r="A11" s="393">
        <v>2</v>
      </c>
      <c r="B11" s="454" t="s">
        <v>737</v>
      </c>
      <c r="C11" s="438" t="s">
        <v>740</v>
      </c>
      <c r="D11" s="400">
        <v>1</v>
      </c>
      <c r="E11" s="400" t="str">
        <f>Producción!E15</f>
        <v>Daños en la maquinaria y Equipo.</v>
      </c>
      <c r="F11" s="400" t="str">
        <f>Producción!F15</f>
        <v>maquinaria</v>
      </c>
      <c r="G11" s="455">
        <f>Producción!G15</f>
        <v>0</v>
      </c>
      <c r="H11" s="416" t="str">
        <f>Producción!H15</f>
        <v>incumplimiento al programa de producción, incumplimiento en la meta de producción establecida, disponibilidad del producto, Suspensión de Operaciones.</v>
      </c>
      <c r="I11" s="396" t="str">
        <f aca="true" t="shared" si="2" ref="I11:I23">IF(J11=1,"INSIGNIFICANTE",IF(J11=2,"MENOR",IF(J11=3,"MODERADO",IF(J11=4,"MAYOR",IF(J11=5,"CATASTROFICA"," ")))))</f>
        <v>MAYOR</v>
      </c>
      <c r="J11" s="397">
        <f>Producción!J15</f>
        <v>4</v>
      </c>
      <c r="K11" s="302" t="str">
        <f t="shared" si="0"/>
        <v>PROBABLE</v>
      </c>
      <c r="L11" s="397">
        <f>Producción!L15</f>
        <v>4</v>
      </c>
      <c r="M11" s="67" t="str">
        <f t="shared" si="1"/>
        <v>EXTREMO</v>
      </c>
      <c r="N11" s="417">
        <f aca="true" t="shared" si="3" ref="N11:N23">J11*L11</f>
        <v>16</v>
      </c>
      <c r="O11" s="399" t="str">
        <f>Producción!O15</f>
        <v>Seguimiento y Medición a los planes de mantenimiento. Manejo de software SIGMO</v>
      </c>
      <c r="P11" s="400" t="str">
        <f>Producción!P15</f>
        <v>Acciones correctivas y plan de acción con respectivo análisis de causa.</v>
      </c>
      <c r="Q11" s="456" t="str">
        <f>Producción!Q15</f>
        <v>Líder De Mantenimiento</v>
      </c>
    </row>
    <row r="12" spans="1:17" ht="72.75" customHeight="1" thickBot="1">
      <c r="A12" s="470">
        <v>3</v>
      </c>
      <c r="B12" s="467" t="s">
        <v>260</v>
      </c>
      <c r="C12" s="473" t="s">
        <v>407</v>
      </c>
      <c r="D12" s="343">
        <v>1</v>
      </c>
      <c r="E12" s="343" t="str">
        <f>Mantenimiento!E9</f>
        <v>Daños en maquinaria y equipo</v>
      </c>
      <c r="F12" s="343" t="str">
        <f>Mantenimiento!F9</f>
        <v>método</v>
      </c>
      <c r="G12" s="451">
        <f>Mantenimiento!G9</f>
        <v>0</v>
      </c>
      <c r="H12" s="344" t="str">
        <f>Mantenimiento!H9</f>
        <v>incumplimiento al programa de producción, incumplimiento en la meta de producción establecida, disponibilidad del producto, Suspensión de Operaciones.</v>
      </c>
      <c r="I12" s="271" t="str">
        <f>IF(J12=1,"INSIGNIFICANTE",IF(J12=2,"MENOR",IF(J12=3,"MODERADO",IF(J12=4,"MAYOR",IF(J12=5,"CATASTROFICA"," ")))))</f>
        <v>MAYOR</v>
      </c>
      <c r="J12" s="197">
        <f>Mantenimiento!J9</f>
        <v>4</v>
      </c>
      <c r="K12" s="79" t="str">
        <f>IF(L12=1,"IMPROBABLE",IF(L12=2,"RARO",IF(L12=3,"MODERADO",IF(L12=4,"PROBABLE",IF(L12=5,"CASI CIERTO"," ")))))</f>
        <v>CASI CIERTO</v>
      </c>
      <c r="L12" s="197">
        <f>Mantenimiento!L9</f>
        <v>5</v>
      </c>
      <c r="M12" s="67" t="str">
        <f t="shared" si="1"/>
        <v>EXTREMO</v>
      </c>
      <c r="N12" s="272">
        <f>J12*L12</f>
        <v>20</v>
      </c>
      <c r="O12" s="452" t="str">
        <f>Mantenimiento!O9</f>
        <v>plan de mantenimiento de equipo, plan y programación de mantenimiento</v>
      </c>
      <c r="P12" s="196" t="str">
        <f>Mantenimiento!P9</f>
        <v>Mantenimiento correctivo.</v>
      </c>
      <c r="Q12" s="453" t="str">
        <f>Mantenimiento!Q9</f>
        <v>Profesional universitario de mantenimiento</v>
      </c>
    </row>
    <row r="13" spans="1:17" ht="72.75" customHeight="1" thickBot="1">
      <c r="A13" s="471"/>
      <c r="B13" s="468"/>
      <c r="C13" s="474"/>
      <c r="D13" s="205">
        <v>2</v>
      </c>
      <c r="E13" s="205" t="str">
        <f>Mantenimiento!E10</f>
        <v>atraso tecnológico</v>
      </c>
      <c r="F13" s="205" t="str">
        <f>Mantenimiento!F10</f>
        <v>método</v>
      </c>
      <c r="G13" s="444">
        <f>Mantenimiento!G10</f>
        <v>0</v>
      </c>
      <c r="H13" s="234" t="str">
        <f>Mantenimiento!H10</f>
        <v>incumplimiento al programa de producción, incumplimiento en la meta de producción establecida, disponibilidad del producto, Suspensión de Operaciones.</v>
      </c>
      <c r="I13" s="265" t="str">
        <f>IF(J13=1,"INSIGNIFICANTE",IF(J13=2,"MENOR",IF(J13=3,"MODERADO",IF(J13=4,"MAYOR",IF(J13=5,"CATASTROFICA"," ")))))</f>
        <v>MAYOR</v>
      </c>
      <c r="J13" s="187">
        <f>Mantenimiento!J10</f>
        <v>4</v>
      </c>
      <c r="K13" s="70" t="str">
        <f>IF(L13=1,"IMPROBABLE",IF(L13=2,"RARO",IF(L13=3,"MODERADO",IF(L13=4,"PROBABLE",IF(L13=5,"CASI CIERTO"," ")))))</f>
        <v>PROBABLE</v>
      </c>
      <c r="L13" s="187">
        <f>Mantenimiento!L10</f>
        <v>4</v>
      </c>
      <c r="M13" s="67" t="str">
        <f t="shared" si="1"/>
        <v>EXTREMO</v>
      </c>
      <c r="N13" s="266">
        <f>J13*L13</f>
        <v>16</v>
      </c>
      <c r="O13" s="194" t="str">
        <f>Mantenimiento!O10</f>
        <v>solicitud por anticipado de nueva tecnología</v>
      </c>
      <c r="P13" s="281" t="str">
        <f>Mantenimiento!P10</f>
        <v>Mantenimiento correctivo.</v>
      </c>
      <c r="Q13" s="219" t="str">
        <f>Mantenimiento!Q10</f>
        <v>Profesional universitario de mantenimiento</v>
      </c>
    </row>
    <row r="14" spans="1:17" ht="156.75" customHeight="1" thickBot="1">
      <c r="A14" s="472"/>
      <c r="B14" s="469"/>
      <c r="C14" s="475"/>
      <c r="D14" s="206">
        <v>3</v>
      </c>
      <c r="E14" s="206" t="str">
        <f>Mantenimiento!E12</f>
        <v>disponibilidad de repuestos para la maquina de envasado.</v>
      </c>
      <c r="F14" s="206" t="str">
        <f>Mantenimiento!F12</f>
        <v>materiales</v>
      </c>
      <c r="G14" s="445">
        <f>Mantenimiento!G12</f>
        <v>0</v>
      </c>
      <c r="H14" s="235" t="str">
        <f>Mantenimiento!H12</f>
        <v>incumplimiento al programa de producción, incumplimiento en la meta de producción establecida, disponibilidad del producto, Suspensión de Operaciones.</v>
      </c>
      <c r="I14" s="267" t="str">
        <f>IF(J14=1,"INSIGNIFICANTE",IF(J14=2,"MENOR",IF(J14=3,"MODERADO",IF(J14=4,"MAYOR",IF(J14=5,"CATASTROFICA"," ")))))</f>
        <v>MAYOR</v>
      </c>
      <c r="J14" s="191">
        <f>Mantenimiento!J12</f>
        <v>4</v>
      </c>
      <c r="K14" s="71" t="str">
        <f t="shared" si="0"/>
        <v>PROBABLE</v>
      </c>
      <c r="L14" s="191">
        <f>Mantenimiento!L12</f>
        <v>4</v>
      </c>
      <c r="M14" s="67" t="str">
        <f t="shared" si="1"/>
        <v>EXTREMO</v>
      </c>
      <c r="N14" s="268">
        <f>J14*L14</f>
        <v>16</v>
      </c>
      <c r="O14" s="195" t="str">
        <f>Mantenimiento!O12</f>
        <v>Seguimiento y medición ala disponibilidad de los repuestos. </v>
      </c>
      <c r="P14" s="282" t="str">
        <f>Mantenimiento!P12</f>
        <v>mantener stock de inventario de repuestos en cantidades mínimas.</v>
      </c>
      <c r="Q14" s="220" t="str">
        <f>Mantenimiento!Q12</f>
        <v>Profesional universitario de mantenimiento</v>
      </c>
    </row>
    <row r="15" spans="1:17" ht="75.75" thickBot="1">
      <c r="A15" s="476">
        <v>4</v>
      </c>
      <c r="B15" s="477" t="s">
        <v>444</v>
      </c>
      <c r="C15" s="480" t="s">
        <v>399</v>
      </c>
      <c r="D15" s="198">
        <v>1</v>
      </c>
      <c r="E15" s="198" t="str">
        <f>Administrativa!E19</f>
        <v>Falta de inducción especifica y reinducción al personal de las diferentes dependencias de la empresa</v>
      </c>
      <c r="F15" s="198" t="str">
        <f>Administrativa!F19</f>
        <v>método</v>
      </c>
      <c r="G15" s="446">
        <f>Administrativa!G19</f>
        <v>0</v>
      </c>
      <c r="H15" s="233" t="str">
        <f>Administrativa!H19</f>
        <v>incumplimientos  delos requisitos ala conformidad del productos y servicios.</v>
      </c>
      <c r="I15" s="263" t="str">
        <f t="shared" si="2"/>
        <v>MAYOR</v>
      </c>
      <c r="J15" s="184">
        <f>Administrativa!J19</f>
        <v>4</v>
      </c>
      <c r="K15" s="67" t="str">
        <f t="shared" si="0"/>
        <v>PROBABLE</v>
      </c>
      <c r="L15" s="184">
        <f>Administrativa!L19</f>
        <v>4</v>
      </c>
      <c r="M15" s="67" t="str">
        <f t="shared" si="1"/>
        <v>EXTREMO</v>
      </c>
      <c r="N15" s="264">
        <f t="shared" si="3"/>
        <v>16</v>
      </c>
      <c r="O15" s="248" t="str">
        <f>Administrativa!O19</f>
        <v>OPERATIVOS Y DE GESTION: procedimiento y  registros de inducción especifica en el cargo. </v>
      </c>
      <c r="P15" s="350" t="str">
        <f>Administrativa!P19</f>
        <v>Observaciones por escrito y a través de e-mail institucional y recomendaciones verbales en comités para con los lideres de cada proceso.</v>
      </c>
      <c r="Q15" s="221" t="str">
        <f>Administrativa!Q19</f>
        <v>Jefe Sección Talento Humano</v>
      </c>
    </row>
    <row r="16" spans="1:17" ht="81.75" customHeight="1" thickBot="1">
      <c r="A16" s="476"/>
      <c r="B16" s="478"/>
      <c r="C16" s="481"/>
      <c r="D16" s="205">
        <v>2</v>
      </c>
      <c r="E16" s="205" t="str">
        <f>Administrativa!E22</f>
        <v>Accidente de Trabajo</v>
      </c>
      <c r="F16" s="205" t="str">
        <f>Administrativa!F22</f>
        <v>mano de obra, maquinaria y método.</v>
      </c>
      <c r="G16" s="444">
        <f>Administrativa!G22</f>
        <v>0</v>
      </c>
      <c r="H16" s="234" t="str">
        <f>Administrativa!H22</f>
        <v>Sanciones Económicas , Suspensión de Operaciones  y procesos. afectación del personal de trabajo.</v>
      </c>
      <c r="I16" s="265" t="str">
        <f t="shared" si="2"/>
        <v>MAYOR</v>
      </c>
      <c r="J16" s="187">
        <f>Administrativa!J22</f>
        <v>4</v>
      </c>
      <c r="K16" s="70" t="str">
        <f t="shared" si="0"/>
        <v>PROBABLE</v>
      </c>
      <c r="L16" s="187">
        <f>Administrativa!L22</f>
        <v>4</v>
      </c>
      <c r="M16" s="67" t="str">
        <f t="shared" si="1"/>
        <v>EXTREMO</v>
      </c>
      <c r="N16" s="266">
        <f t="shared" si="3"/>
        <v>16</v>
      </c>
      <c r="O16" s="249" t="str">
        <f>Administrativa!O22</f>
        <v>Capacitar a los trabajadores en el buen uso de los EPP y realizar inspección del buen uso de los EPP. Procedimientos e instructivos con sus respectivos registros.</v>
      </c>
      <c r="P16" s="351" t="str">
        <f>Administrativa!P22</f>
        <v>prestar primeros auxilios ,reportar accidente a la ARL, llevar persona a centro asistencial.</v>
      </c>
      <c r="Q16" s="222" t="str">
        <f>Administrativa!Q22</f>
        <v>Jefe Sección Talento Humano</v>
      </c>
    </row>
    <row r="17" spans="1:17" ht="90.75" thickBot="1">
      <c r="A17" s="476"/>
      <c r="B17" s="478"/>
      <c r="C17" s="481"/>
      <c r="D17" s="205">
        <v>3</v>
      </c>
      <c r="E17" s="205" t="str">
        <f>Administrativa!E25</f>
        <v>Incumplimiento a los criterios de contratación requisitos formales.</v>
      </c>
      <c r="F17" s="205" t="str">
        <f>Administrativa!F25</f>
        <v>método</v>
      </c>
      <c r="G17" s="444">
        <f>Administrativa!G25</f>
        <v>0</v>
      </c>
      <c r="H17" s="234" t="str">
        <f>Administrativa!H25</f>
        <v>Sanciones Disciplinarias, fiscales y penales</v>
      </c>
      <c r="I17" s="265" t="str">
        <f t="shared" si="2"/>
        <v>MAYOR</v>
      </c>
      <c r="J17" s="187">
        <f>Administrativa!J25</f>
        <v>4</v>
      </c>
      <c r="K17" s="70" t="str">
        <f t="shared" si="0"/>
        <v>PROBABLE</v>
      </c>
      <c r="L17" s="187">
        <f>Administrativa!L25</f>
        <v>4</v>
      </c>
      <c r="M17" s="67" t="str">
        <f t="shared" si="1"/>
        <v>EXTREMO</v>
      </c>
      <c r="N17" s="266">
        <f t="shared" si="3"/>
        <v>16</v>
      </c>
      <c r="O17" s="249" t="str">
        <f>Administrativa!O25</f>
        <v>Manual de Contratación con la modificación del numero de cotizaciones</v>
      </c>
      <c r="P17" s="351" t="str">
        <f>Administrativa!P25</f>
        <v>realizar investigaciones disciplinarias, adoptar manual de contratación de la empresa de acuerdo alas necesidades de ella  o por ultimo acatar sanciones emitidas por ente de control</v>
      </c>
      <c r="Q17" s="222" t="str">
        <f>Administrativa!Q25</f>
        <v>Jefe Sección Talento Humano</v>
      </c>
    </row>
    <row r="18" spans="1:17" ht="68.25" customHeight="1" thickBot="1">
      <c r="A18" s="476"/>
      <c r="B18" s="479"/>
      <c r="C18" s="482"/>
      <c r="D18" s="206">
        <v>4</v>
      </c>
      <c r="E18" s="206" t="str">
        <f>Administrativa!E29</f>
        <v>incumplimiento de las especificaciones de materia prima</v>
      </c>
      <c r="F18" s="206" t="str">
        <f>Administrativa!F29</f>
        <v>método</v>
      </c>
      <c r="G18" s="445">
        <f>Administrativa!G29</f>
        <v>0</v>
      </c>
      <c r="H18" s="235" t="str">
        <f>Administrativa!H29</f>
        <v>producto no conforme</v>
      </c>
      <c r="I18" s="267" t="str">
        <f t="shared" si="2"/>
        <v>CATASTROFICA</v>
      </c>
      <c r="J18" s="191">
        <f>Administrativa!J29</f>
        <v>5</v>
      </c>
      <c r="K18" s="71" t="str">
        <f t="shared" si="0"/>
        <v>MODERADO</v>
      </c>
      <c r="L18" s="191">
        <f>Administrativa!L29</f>
        <v>3</v>
      </c>
      <c r="M18" s="67" t="str">
        <f t="shared" si="1"/>
        <v>EXTREMO</v>
      </c>
      <c r="N18" s="268">
        <f t="shared" si="3"/>
        <v>15</v>
      </c>
      <c r="O18" s="250" t="str">
        <f>Administrativa!O29</f>
        <v>procedimientos y registros de revisión e materia prima, análisis de control de calidad de  materia prima </v>
      </c>
      <c r="P18" s="352" t="str">
        <f>Administrativa!P29</f>
        <v>cambio de proveedores</v>
      </c>
      <c r="Q18" s="223" t="str">
        <f>Administrativa!Q29</f>
        <v>coordinador de materiales y suministros</v>
      </c>
    </row>
    <row r="19" spans="1:17" ht="160.5" customHeight="1" thickBot="1">
      <c r="A19" s="349">
        <v>5</v>
      </c>
      <c r="B19" s="440" t="s">
        <v>396</v>
      </c>
      <c r="C19" s="366" t="s">
        <v>414</v>
      </c>
      <c r="D19" s="196">
        <v>1</v>
      </c>
      <c r="E19" s="196" t="str">
        <f>'TIC''S'!E13</f>
        <v>Daños físicos en los equipos</v>
      </c>
      <c r="F19" s="196" t="str">
        <f>'TIC''S'!F13</f>
        <v>Método, mano de obra y maquinaria</v>
      </c>
      <c r="G19" s="447">
        <f>'TIC''S'!G13</f>
        <v>0</v>
      </c>
      <c r="H19" s="237" t="str">
        <f>'TIC''S'!H13</f>
        <v>Suspensión de labores, incumplimiento de objetivos y perdida de información</v>
      </c>
      <c r="I19" s="271" t="str">
        <f t="shared" si="2"/>
        <v>MODERADO</v>
      </c>
      <c r="J19" s="197">
        <f>'TIC''S'!J13</f>
        <v>3</v>
      </c>
      <c r="K19" s="79" t="str">
        <f t="shared" si="0"/>
        <v>CASI CIERTO</v>
      </c>
      <c r="L19" s="197">
        <f>'TIC''S'!L13</f>
        <v>5</v>
      </c>
      <c r="M19" s="67" t="str">
        <f t="shared" si="1"/>
        <v>EXTREMO</v>
      </c>
      <c r="N19" s="272">
        <f t="shared" si="3"/>
        <v>15</v>
      </c>
      <c r="O19" s="251" t="str">
        <f>'TIC''S'!O13</f>
        <v>Mantenimiento preventivo, aplicación de las políticas de seguridad informática y capacitación de personal en la ILC.</v>
      </c>
      <c r="P19" s="215" t="str">
        <f>'TIC''S'!P13</f>
        <v>mantenimiento correctivo y reemplazado de equipo después de un análisis de causa.</v>
      </c>
      <c r="Q19" s="365"/>
    </row>
    <row r="20" spans="1:17" ht="133.5" customHeight="1" thickBot="1">
      <c r="A20" s="348">
        <v>6</v>
      </c>
      <c r="B20" s="441" t="s">
        <v>395</v>
      </c>
      <c r="C20" s="73" t="str">
        <f>'Evaluación, Ctrl y Mejoramiento'!C8</f>
        <v>Realizar la evaluación de la gestión institucional del cumplimiento de los requisitos del Sistema Integrado Gestión MECI-Calidad salud y seguridad en el trabajo MPGV2, mediante la aplicación de herramientas que permitan contribuir al cumplimiento y fortalecimiento la Misión y los Objetivos institucionales.</v>
      </c>
      <c r="D20" s="279">
        <f>'Evaluación, Ctrl y Mejoramiento'!D8</f>
        <v>1</v>
      </c>
      <c r="E20" s="279" t="str">
        <f>'Evaluación, Ctrl y Mejoramiento'!E8</f>
        <v>No entregar los informes de ley oportunamente.</v>
      </c>
      <c r="F20" s="279" t="str">
        <f>'Evaluación, Ctrl y Mejoramiento'!F8</f>
        <v>método y mano de obra</v>
      </c>
      <c r="G20" s="448">
        <f>'Evaluación, Ctrl y Mejoramiento'!G8</f>
        <v>0</v>
      </c>
      <c r="H20" s="238" t="str">
        <f>'Evaluación, Ctrl y Mejoramiento'!H8</f>
        <v>Sanciones Disciplinarias y fiscales para la institución </v>
      </c>
      <c r="I20" s="263" t="str">
        <f t="shared" si="2"/>
        <v>MAYOR</v>
      </c>
      <c r="J20" s="150">
        <f>'Evaluación, Ctrl y Mejoramiento'!J8</f>
        <v>4</v>
      </c>
      <c r="K20" s="67" t="str">
        <f t="shared" si="0"/>
        <v>CASI CIERTO</v>
      </c>
      <c r="L20" s="150">
        <f>'Evaluación, Ctrl y Mejoramiento'!L8</f>
        <v>5</v>
      </c>
      <c r="M20" s="67" t="str">
        <f t="shared" si="1"/>
        <v>EXTREMO</v>
      </c>
      <c r="N20" s="264">
        <f t="shared" si="3"/>
        <v>20</v>
      </c>
      <c r="O20" s="254" t="str">
        <f>'Evaluación, Ctrl y Mejoramiento'!O8</f>
        <v>Elaborar de cronograma y Consultar constantemente la información que la ley exige para percatarse de posibles cambios en las fechas de entrega </v>
      </c>
      <c r="P20" s="73" t="str">
        <f>'Evaluación, Ctrl y Mejoramiento'!P8</f>
        <v>Análisis de causa para realizar informes que salvaguarden intereses de funcionarios de la Institución.</v>
      </c>
      <c r="Q20" s="367" t="s">
        <v>351</v>
      </c>
    </row>
    <row r="21" spans="1:17" ht="105" customHeight="1" thickBot="1">
      <c r="A21" s="483">
        <v>7</v>
      </c>
      <c r="B21" s="528" t="s">
        <v>400</v>
      </c>
      <c r="C21" s="501" t="str">
        <f>Planeación!C8</f>
        <v>Definir, coordinar los lineamientos y criterios para la formulación, ejecución y evaluación de los planes, programas y proyectos de la organización.</v>
      </c>
      <c r="D21" s="353">
        <f>Planeación!D8</f>
        <v>1</v>
      </c>
      <c r="E21" s="353" t="str">
        <f>Planeación!E8</f>
        <v>Incumplimiento en la entrega de informes a requerimientos de los entes de control</v>
      </c>
      <c r="F21" s="353" t="str">
        <f>Planeación!F8</f>
        <v>método, uso de herramientas tecnológicas.</v>
      </c>
      <c r="G21" s="448">
        <f>Planeación!G8</f>
        <v>0</v>
      </c>
      <c r="H21" s="238" t="str">
        <f>Planeación!H8</f>
        <v>sanciones</v>
      </c>
      <c r="I21" s="263" t="str">
        <f t="shared" si="2"/>
        <v>MAYOR</v>
      </c>
      <c r="J21" s="150">
        <f>Planeación!J8</f>
        <v>4</v>
      </c>
      <c r="K21" s="67" t="str">
        <f t="shared" si="0"/>
        <v>PROBABLE</v>
      </c>
      <c r="L21" s="150">
        <f>Planeación!L8</f>
        <v>4</v>
      </c>
      <c r="M21" s="67" t="str">
        <f t="shared" si="1"/>
        <v>EXTREMO</v>
      </c>
      <c r="N21" s="264">
        <f t="shared" si="3"/>
        <v>16</v>
      </c>
      <c r="O21" s="254" t="str">
        <f>Planeación!O8</f>
        <v>Revisión diaria de la pagina web de los Entes de Control</v>
      </c>
      <c r="P21" s="73" t="str">
        <f>Planeación!P8</f>
        <v>establecer cronograma de presentación de informes a entes de control anual y seguimiento con los jefes de proceso.</v>
      </c>
      <c r="Q21" s="276" t="str">
        <f>Planeación!Q8</f>
        <v>jefe de división planeación</v>
      </c>
    </row>
    <row r="22" spans="1:17" ht="120.75" customHeight="1" thickBot="1">
      <c r="A22" s="484"/>
      <c r="B22" s="529"/>
      <c r="C22" s="502"/>
      <c r="D22" s="355">
        <f>Planeación!D9</f>
        <v>2</v>
      </c>
      <c r="E22" s="355" t="str">
        <f>Planeación!E9</f>
        <v>ineficiencia en las actividades misionales de la organización.</v>
      </c>
      <c r="F22" s="355" t="str">
        <f>Planeación!F9</f>
        <v>método y fallo de comunicación</v>
      </c>
      <c r="G22" s="449">
        <f>Planeación!G9</f>
        <v>0</v>
      </c>
      <c r="H22" s="240" t="str">
        <f>Planeación!H9</f>
        <v>cierre de operaciones o terminación de la actividad comercial.</v>
      </c>
      <c r="I22" s="267" t="str">
        <f t="shared" si="2"/>
        <v>CATASTROFICA</v>
      </c>
      <c r="J22" s="142">
        <f>Planeación!J9</f>
        <v>5</v>
      </c>
      <c r="K22" s="71" t="str">
        <f t="shared" si="0"/>
        <v>MODERADO</v>
      </c>
      <c r="L22" s="142">
        <f>Planeación!L9</f>
        <v>3</v>
      </c>
      <c r="M22" s="67" t="str">
        <f t="shared" si="1"/>
        <v>EXTREMO</v>
      </c>
      <c r="N22" s="268">
        <f t="shared" si="3"/>
        <v>15</v>
      </c>
      <c r="O22" s="256" t="str">
        <f>Planeación!O9</f>
        <v>Seguimiento estadístico de ventas y consumo a través de estudios propios y contratados.</v>
      </c>
      <c r="P22" s="108" t="str">
        <f>Planeación!P9</f>
        <v>Crear nuevas estrategias de mercadeo y creación de mesas de trabajo</v>
      </c>
      <c r="Q22" s="278" t="str">
        <f>Planeación!Q9</f>
        <v>jefe de planeación</v>
      </c>
    </row>
    <row r="23" spans="1:17" ht="154.5" customHeight="1" thickBot="1">
      <c r="A23" s="393">
        <v>8</v>
      </c>
      <c r="B23" s="442" t="s">
        <v>738</v>
      </c>
      <c r="C23" s="304" t="s">
        <v>402</v>
      </c>
      <c r="D23" s="394">
        <v>1</v>
      </c>
      <c r="E23" s="394" t="str">
        <f>'Direccionamiento Institucional'!E11</f>
        <v>Cierrre de la organización</v>
      </c>
      <c r="F23" s="394" t="str">
        <f>'Direccionamiento Institucional'!F11</f>
        <v>metodo</v>
      </c>
      <c r="G23" s="450">
        <f>'Direccionamiento Institucional'!G11</f>
        <v>0</v>
      </c>
      <c r="H23" s="395" t="str">
        <f>'Direccionamiento Institucional'!H11</f>
        <v>Perdida Económica para el Departamento Cauca y dejar de percibir recursos económicos para la salud y la educación.</v>
      </c>
      <c r="I23" s="396" t="str">
        <f t="shared" si="2"/>
        <v>CATASTROFICA</v>
      </c>
      <c r="J23" s="397">
        <f>'Direccionamiento Institucional'!J11</f>
        <v>5</v>
      </c>
      <c r="K23" s="302" t="str">
        <f t="shared" si="0"/>
        <v>MODERADO</v>
      </c>
      <c r="L23" s="397">
        <f>'Direccionamiento Institucional'!L11</f>
        <v>3</v>
      </c>
      <c r="M23" s="67" t="str">
        <f t="shared" si="1"/>
        <v>EXTREMO</v>
      </c>
      <c r="N23" s="398">
        <f t="shared" si="3"/>
        <v>15</v>
      </c>
      <c r="O23" s="399" t="str">
        <f>'Direccionamiento Institucional'!O11</f>
        <v>seguimiento y medicion al plan estrategico institucional.</v>
      </c>
      <c r="P23" s="400" t="str">
        <f>'Direccionamiento Institucional'!P11</f>
        <v>N/A</v>
      </c>
      <c r="Q23" s="401"/>
    </row>
    <row r="24" spans="1:17" ht="163.5" customHeight="1" thickBot="1">
      <c r="A24" s="393">
        <v>9</v>
      </c>
      <c r="B24" s="442" t="s">
        <v>428</v>
      </c>
      <c r="C24" s="304" t="str">
        <f>Financiera!B4</f>
        <v>Asegurar los recursos financieros de la organización para el cumplimiento de las metas y estrategias, toma de decisiones, la transparencia en la información financiera y la sostenibilidad.</v>
      </c>
      <c r="D24" s="419">
        <f>Financiera!C4</f>
        <v>1</v>
      </c>
      <c r="E24" s="419" t="str">
        <f>Financiera!D4</f>
        <v>  Inaplicación de las  NIIF</v>
      </c>
      <c r="F24" s="419" t="str">
        <f>Financiera!E4</f>
        <v>método</v>
      </c>
      <c r="G24" s="419" t="str">
        <f>Financiera!F4</f>
        <v>Nuevas Disposiciones de los órganos de control</v>
      </c>
      <c r="H24" s="436" t="str">
        <f>Financiera!G4</f>
        <v>Sanciones fiscales y disciplinarias</v>
      </c>
      <c r="I24" s="396" t="str">
        <f>IF(J24=1,"INSIGNIFICANTE",IF(J24=2,"MENOR",IF(J24=3,"MODERADO",IF(J24=4,"MAYOR",IF(J24=5,"CATASTROFICA"," ")))))</f>
        <v>MAYOR</v>
      </c>
      <c r="J24" s="397">
        <f>Financiera!I4</f>
        <v>4</v>
      </c>
      <c r="K24" s="302" t="str">
        <f>IF(L24=1,"IMPROBABLE",IF(L24=2,"RARO",IF(L24=3,"MODERADO",IF(L24=4,"PROBABLE",IF(L24=5,"CASI CIERTO"," ")))))</f>
        <v>CASI CIERTO</v>
      </c>
      <c r="L24" s="397">
        <f>Financiera!K4</f>
        <v>5</v>
      </c>
      <c r="M24" s="67" t="str">
        <f t="shared" si="1"/>
        <v>EXTREMO</v>
      </c>
      <c r="N24" s="417">
        <f>J24*L24</f>
        <v>20</v>
      </c>
      <c r="O24" s="437" t="str">
        <f>Financiera!N4</f>
        <v>Plan de implementación Personal capacitado, Asignación de responsabilidades a funcionarios</v>
      </c>
      <c r="P24" s="438" t="str">
        <f>Financiera!O4</f>
        <v>realizar orden de servicio para implementar la aplicación de las NIIF, análisis de causa y corrección hallazgo.</v>
      </c>
      <c r="Q24" s="439" t="str">
        <f>Financiera!P4</f>
        <v>Profesional contaduría publica</v>
      </c>
    </row>
    <row r="25" spans="2:14" ht="36.75" customHeight="1" thickBot="1">
      <c r="B25" s="526" t="s">
        <v>742</v>
      </c>
      <c r="C25" s="526"/>
      <c r="D25" s="530" t="s">
        <v>743</v>
      </c>
      <c r="E25" s="530"/>
      <c r="F25" s="152" t="s">
        <v>744</v>
      </c>
      <c r="I25" s="82"/>
      <c r="J25" s="133"/>
      <c r="K25" s="82"/>
      <c r="L25" s="133"/>
      <c r="M25" s="82"/>
      <c r="N25" s="132"/>
    </row>
    <row r="26" spans="1:14" ht="36.75" customHeight="1">
      <c r="A26" s="151">
        <v>1</v>
      </c>
      <c r="B26" s="535" t="str">
        <f>B9</f>
        <v> COMERCIALIZACIÓN</v>
      </c>
      <c r="C26" s="535"/>
      <c r="D26" s="531">
        <v>2</v>
      </c>
      <c r="E26" s="531"/>
      <c r="F26" s="152">
        <f>N9</f>
        <v>16</v>
      </c>
      <c r="I26" s="82"/>
      <c r="J26" s="133"/>
      <c r="K26" s="82"/>
      <c r="L26" s="133"/>
      <c r="M26" s="376">
        <f>COUNTIF(M9:M25,"EXTREMO")</f>
        <v>16</v>
      </c>
      <c r="N26" s="132"/>
    </row>
    <row r="27" spans="2:14" ht="36.75" customHeight="1" thickBot="1">
      <c r="B27" s="535"/>
      <c r="C27" s="535"/>
      <c r="D27" s="533"/>
      <c r="E27" s="533"/>
      <c r="F27" s="152">
        <f aca="true" t="shared" si="4" ref="F27:F41">N10</f>
        <v>16</v>
      </c>
      <c r="I27" s="82"/>
      <c r="J27" s="133"/>
      <c r="K27" s="82"/>
      <c r="L27" s="133"/>
      <c r="M27" s="376"/>
      <c r="N27" s="132"/>
    </row>
    <row r="28" spans="1:14" ht="36.75" customHeight="1" thickBot="1">
      <c r="A28" s="151">
        <v>2</v>
      </c>
      <c r="B28" s="527" t="str">
        <f>B11</f>
        <v>PRDUCCION</v>
      </c>
      <c r="C28" s="527"/>
      <c r="D28" s="530">
        <v>1</v>
      </c>
      <c r="E28" s="530"/>
      <c r="F28" s="152">
        <f t="shared" si="4"/>
        <v>16</v>
      </c>
      <c r="I28" s="82"/>
      <c r="J28" s="133"/>
      <c r="K28" s="82"/>
      <c r="L28" s="133"/>
      <c r="M28" s="375">
        <f>COUNTIF(M9:M24,"ALTA")</f>
        <v>0</v>
      </c>
      <c r="N28" s="132"/>
    </row>
    <row r="29" spans="1:14" ht="36.75" customHeight="1">
      <c r="A29" s="534">
        <v>3</v>
      </c>
      <c r="B29" s="527" t="str">
        <f>B12</f>
        <v>MANTENIMIENTO</v>
      </c>
      <c r="C29" s="527"/>
      <c r="D29" s="531">
        <v>3</v>
      </c>
      <c r="E29" s="531"/>
      <c r="F29" s="152">
        <f t="shared" si="4"/>
        <v>20</v>
      </c>
      <c r="I29" s="82"/>
      <c r="J29" s="133"/>
      <c r="K29" s="82"/>
      <c r="L29" s="133"/>
      <c r="M29" s="374">
        <f>COUNTIF(M9:M24,"MODERADA")</f>
        <v>0</v>
      </c>
      <c r="N29" s="132"/>
    </row>
    <row r="30" spans="1:14" ht="36.75" customHeight="1">
      <c r="A30" s="534"/>
      <c r="C30" s="65"/>
      <c r="D30" s="532"/>
      <c r="E30" s="532"/>
      <c r="F30" s="152">
        <f t="shared" si="4"/>
        <v>16</v>
      </c>
      <c r="I30" s="82"/>
      <c r="J30" s="133"/>
      <c r="K30" s="82"/>
      <c r="L30" s="133"/>
      <c r="M30" s="463"/>
      <c r="N30" s="132"/>
    </row>
    <row r="31" spans="1:14" ht="36.75" customHeight="1" thickBot="1">
      <c r="A31" s="534"/>
      <c r="C31" s="65"/>
      <c r="D31" s="533"/>
      <c r="E31" s="533"/>
      <c r="F31" s="152">
        <f t="shared" si="4"/>
        <v>16</v>
      </c>
      <c r="I31" s="82"/>
      <c r="J31" s="133"/>
      <c r="K31" s="82"/>
      <c r="L31" s="133"/>
      <c r="M31" s="463"/>
      <c r="N31" s="132"/>
    </row>
    <row r="32" spans="1:14" ht="36.75" customHeight="1">
      <c r="A32" s="534">
        <v>4</v>
      </c>
      <c r="B32" s="527" t="str">
        <f>B15</f>
        <v>ADMINISTRATIVA</v>
      </c>
      <c r="C32" s="527"/>
      <c r="D32" s="531">
        <v>4</v>
      </c>
      <c r="E32" s="531"/>
      <c r="F32" s="152">
        <f t="shared" si="4"/>
        <v>16</v>
      </c>
      <c r="I32" s="82"/>
      <c r="J32" s="133"/>
      <c r="K32" s="82"/>
      <c r="L32" s="133"/>
      <c r="M32" s="377">
        <f>COUNTIF(M9:M24,"BAJA")</f>
        <v>0</v>
      </c>
      <c r="N32" s="132"/>
    </row>
    <row r="33" spans="1:14" ht="36.75" customHeight="1">
      <c r="A33" s="534"/>
      <c r="C33" s="65"/>
      <c r="D33" s="532"/>
      <c r="E33" s="532"/>
      <c r="F33" s="152">
        <f t="shared" si="4"/>
        <v>16</v>
      </c>
      <c r="I33" s="82"/>
      <c r="J33" s="133"/>
      <c r="K33" s="82"/>
      <c r="L33" s="133"/>
      <c r="M33" s="377"/>
      <c r="N33" s="132"/>
    </row>
    <row r="34" spans="1:14" ht="36.75" customHeight="1">
      <c r="A34" s="534"/>
      <c r="C34" s="65"/>
      <c r="D34" s="532"/>
      <c r="E34" s="532"/>
      <c r="F34" s="152">
        <f t="shared" si="4"/>
        <v>16</v>
      </c>
      <c r="I34" s="82"/>
      <c r="J34" s="133"/>
      <c r="K34" s="82"/>
      <c r="L34" s="133"/>
      <c r="M34" s="377"/>
      <c r="N34" s="132"/>
    </row>
    <row r="35" spans="1:14" ht="36.75" customHeight="1" thickBot="1">
      <c r="A35" s="534"/>
      <c r="C35" s="65"/>
      <c r="D35" s="533"/>
      <c r="E35" s="533"/>
      <c r="F35" s="152">
        <f t="shared" si="4"/>
        <v>15</v>
      </c>
      <c r="I35" s="82"/>
      <c r="J35" s="133"/>
      <c r="K35" s="82"/>
      <c r="L35" s="133"/>
      <c r="M35" s="377"/>
      <c r="N35" s="132"/>
    </row>
    <row r="36" spans="1:14" ht="36.75" customHeight="1" thickBot="1">
      <c r="A36" s="151">
        <v>5</v>
      </c>
      <c r="B36" s="527" t="str">
        <f>B19</f>
        <v>TECNOLOGÍA DE LA INFORMACIÓN Y COMUNICACIÓN </v>
      </c>
      <c r="C36" s="527"/>
      <c r="D36" s="530">
        <v>1</v>
      </c>
      <c r="E36" s="530"/>
      <c r="F36" s="152">
        <f t="shared" si="4"/>
        <v>15</v>
      </c>
      <c r="I36" s="82"/>
      <c r="J36" s="133"/>
      <c r="K36" s="82"/>
      <c r="L36" s="133"/>
      <c r="M36" s="82">
        <f>SUM(M26:M32)</f>
        <v>16</v>
      </c>
      <c r="N36" s="132"/>
    </row>
    <row r="37" spans="1:14" ht="36.75" customHeight="1" thickBot="1">
      <c r="A37" s="151">
        <v>6</v>
      </c>
      <c r="B37" s="527" t="str">
        <f>B20</f>
        <v>EVALUACIÓN,CONTROL Y MEJORAMIENTO.</v>
      </c>
      <c r="C37" s="527"/>
      <c r="D37" s="530">
        <v>1</v>
      </c>
      <c r="E37" s="530"/>
      <c r="F37" s="152">
        <f t="shared" si="4"/>
        <v>20</v>
      </c>
      <c r="I37" s="82"/>
      <c r="J37" s="133"/>
      <c r="K37" s="82"/>
      <c r="L37" s="133"/>
      <c r="M37" s="82"/>
      <c r="N37" s="132"/>
    </row>
    <row r="38" spans="1:14" ht="36.75" customHeight="1">
      <c r="A38" s="534">
        <v>7</v>
      </c>
      <c r="B38" s="527" t="str">
        <f>B21</f>
        <v>PLANEACIÓN</v>
      </c>
      <c r="C38" s="527"/>
      <c r="D38" s="531">
        <v>2</v>
      </c>
      <c r="E38" s="531"/>
      <c r="F38" s="152">
        <f t="shared" si="4"/>
        <v>16</v>
      </c>
      <c r="I38" s="82"/>
      <c r="J38" s="133"/>
      <c r="K38" s="82"/>
      <c r="L38" s="133"/>
      <c r="M38" s="82"/>
      <c r="N38" s="132"/>
    </row>
    <row r="39" spans="1:14" ht="36.75" customHeight="1" thickBot="1">
      <c r="A39" s="534"/>
      <c r="C39" s="65"/>
      <c r="D39" s="533"/>
      <c r="E39" s="533"/>
      <c r="F39" s="152">
        <f t="shared" si="4"/>
        <v>15</v>
      </c>
      <c r="I39" s="82"/>
      <c r="J39" s="133"/>
      <c r="K39" s="82"/>
      <c r="L39" s="133"/>
      <c r="M39" s="82"/>
      <c r="N39" s="132"/>
    </row>
    <row r="40" spans="1:14" ht="36.75" customHeight="1" thickBot="1">
      <c r="A40" s="151">
        <v>8</v>
      </c>
      <c r="B40" s="527" t="str">
        <f>B23</f>
        <v>DIRECCIONAMIENTO INSTITUCIONAL</v>
      </c>
      <c r="C40" s="527"/>
      <c r="D40" s="530">
        <v>1</v>
      </c>
      <c r="E40" s="530"/>
      <c r="F40" s="152">
        <f t="shared" si="4"/>
        <v>15</v>
      </c>
      <c r="I40" s="82"/>
      <c r="J40" s="133"/>
      <c r="K40" s="82"/>
      <c r="L40" s="133"/>
      <c r="M40" s="82"/>
      <c r="N40" s="132"/>
    </row>
    <row r="41" spans="1:14" ht="36.75" customHeight="1">
      <c r="A41" s="151">
        <v>9</v>
      </c>
      <c r="B41" s="527" t="str">
        <f>B24</f>
        <v>FINANCIERA</v>
      </c>
      <c r="C41" s="527"/>
      <c r="D41" s="530">
        <v>1</v>
      </c>
      <c r="E41" s="530"/>
      <c r="F41" s="152">
        <f t="shared" si="4"/>
        <v>20</v>
      </c>
      <c r="I41" s="82"/>
      <c r="J41" s="133"/>
      <c r="K41" s="82"/>
      <c r="L41" s="133"/>
      <c r="M41" s="82"/>
      <c r="N41" s="132"/>
    </row>
  </sheetData>
  <sheetProtection/>
  <mergeCells count="57">
    <mergeCell ref="A29:A31"/>
    <mergeCell ref="A32:A35"/>
    <mergeCell ref="A38:A39"/>
    <mergeCell ref="B26:C27"/>
    <mergeCell ref="D26:E27"/>
    <mergeCell ref="D37:E37"/>
    <mergeCell ref="B28:C28"/>
    <mergeCell ref="B29:C29"/>
    <mergeCell ref="B32:C32"/>
    <mergeCell ref="B36:C36"/>
    <mergeCell ref="D40:E40"/>
    <mergeCell ref="D41:E41"/>
    <mergeCell ref="D29:E31"/>
    <mergeCell ref="D32:E35"/>
    <mergeCell ref="D38:E39"/>
    <mergeCell ref="D25:E25"/>
    <mergeCell ref="D28:E28"/>
    <mergeCell ref="D36:E36"/>
    <mergeCell ref="B25:C25"/>
    <mergeCell ref="B37:C37"/>
    <mergeCell ref="B38:C38"/>
    <mergeCell ref="B40:C40"/>
    <mergeCell ref="B41:C41"/>
    <mergeCell ref="B21:B22"/>
    <mergeCell ref="E1:N1"/>
    <mergeCell ref="E2:N2"/>
    <mergeCell ref="K3:N3"/>
    <mergeCell ref="K4:N4"/>
    <mergeCell ref="H6:H7"/>
    <mergeCell ref="K6:L8"/>
    <mergeCell ref="Q6:Q8"/>
    <mergeCell ref="B1:D4"/>
    <mergeCell ref="H3:J3"/>
    <mergeCell ref="H4:J4"/>
    <mergeCell ref="E3:F3"/>
    <mergeCell ref="E4:F4"/>
    <mergeCell ref="B6:B8"/>
    <mergeCell ref="C6:D8"/>
    <mergeCell ref="F6:G6"/>
    <mergeCell ref="E6:E7"/>
    <mergeCell ref="A21:A22"/>
    <mergeCell ref="P6:P8"/>
    <mergeCell ref="B9:B10"/>
    <mergeCell ref="C9:C10"/>
    <mergeCell ref="A9:A10"/>
    <mergeCell ref="O6:O8"/>
    <mergeCell ref="I6:J8"/>
    <mergeCell ref="M6:M8"/>
    <mergeCell ref="N6:N8"/>
    <mergeCell ref="C21:C22"/>
    <mergeCell ref="A6:A8"/>
    <mergeCell ref="B12:B14"/>
    <mergeCell ref="A12:A14"/>
    <mergeCell ref="C12:C14"/>
    <mergeCell ref="A15:A18"/>
    <mergeCell ref="B15:B18"/>
    <mergeCell ref="C15:C18"/>
  </mergeCells>
  <conditionalFormatting sqref="M32:M41 M9:M28">
    <cfRule type="containsText" priority="79" dxfId="3" operator="containsText" stopIfTrue="1" text="MODERADO">
      <formula>NOT(ISERROR(SEARCH("MODERADO",M9)))</formula>
    </cfRule>
    <cfRule type="containsText" priority="80" dxfId="2" operator="containsText" stopIfTrue="1" text="EXTREMO">
      <formula>NOT(ISERROR(SEARCH("EXTREMO",M9)))</formula>
    </cfRule>
    <cfRule type="containsText" priority="81" dxfId="1" operator="containsText" stopIfTrue="1" text="ALTO">
      <formula>NOT(ISERROR(SEARCH("ALTO",M9)))</formula>
    </cfRule>
    <cfRule type="containsText" priority="82" dxfId="0" operator="containsText" stopIfTrue="1" text="BAJO">
      <formula>NOT(ISERROR(SEARCH("BAJO",M9)))</formula>
    </cfRule>
  </conditionalFormatting>
  <conditionalFormatting sqref="M29:M31">
    <cfRule type="containsText" priority="1" dxfId="3" operator="containsText" stopIfTrue="1" text="MODERADA">
      <formula>NOT(ISERROR(SEARCH("MODERADA",M29)))</formula>
    </cfRule>
    <cfRule type="containsText" priority="2" dxfId="2" operator="containsText" stopIfTrue="1" text="EXTREMA">
      <formula>NOT(ISERROR(SEARCH("EXTREMA",M29)))</formula>
    </cfRule>
    <cfRule type="containsText" priority="3" dxfId="1" operator="containsText" stopIfTrue="1" text="ALTA">
      <formula>NOT(ISERROR(SEARCH("ALTA",M29)))</formula>
    </cfRule>
    <cfRule type="containsText" priority="4" dxfId="0" operator="containsText" stopIfTrue="1" text="BAJA">
      <formula>NOT(ISERROR(SEARCH("BAJA",M29)))</formula>
    </cfRule>
  </conditionalFormatting>
  <printOptions/>
  <pageMargins left="0.3937007874015748" right="0.3937007874015748" top="0.3937007874015748" bottom="0.3937007874015748" header="0.31496062992125984" footer="0.31496062992125984"/>
  <pageSetup fitToHeight="0" fitToWidth="1" horizontalDpi="300" verticalDpi="300" orientation="landscape" paperSize="5" scale="44" r:id="rId5"/>
  <ignoredErrors>
    <ignoredError sqref="G4" numberStoredAsText="1"/>
  </ignoredErrors>
  <drawing r:id="rId4"/>
  <legacyDrawing r:id="rId3"/>
  <oleObjects>
    <oleObject progId="PBrush" shapeId="133696" r:id="rId2"/>
  </oleObjects>
</worksheet>
</file>

<file path=xl/worksheets/sheet10.xml><?xml version="1.0" encoding="utf-8"?>
<worksheet xmlns="http://schemas.openxmlformats.org/spreadsheetml/2006/main" xmlns:r="http://schemas.openxmlformats.org/officeDocument/2006/relationships">
  <dimension ref="B2:Q12"/>
  <sheetViews>
    <sheetView zoomScale="50" zoomScaleNormal="50" zoomScalePageLayoutView="0" workbookViewId="0" topLeftCell="A7">
      <selection activeCell="E11" sqref="E11"/>
    </sheetView>
  </sheetViews>
  <sheetFormatPr defaultColWidth="11.421875" defaultRowHeight="12.75"/>
  <cols>
    <col min="1" max="1" width="5.00390625" style="120" customWidth="1"/>
    <col min="2" max="2" width="16.8515625" style="120" customWidth="1"/>
    <col min="3" max="3" width="37.00390625" style="120" customWidth="1"/>
    <col min="4" max="4" width="3.421875" style="120" customWidth="1"/>
    <col min="5" max="5" width="27.57421875" style="120" customWidth="1"/>
    <col min="6" max="6" width="20.7109375" style="120" customWidth="1"/>
    <col min="7" max="7" width="21.140625" style="120" customWidth="1"/>
    <col min="8" max="8" width="24.00390625" style="120" customWidth="1"/>
    <col min="9" max="9" width="23.57421875" style="120" customWidth="1"/>
    <col min="10" max="10" width="3.28125" style="120" customWidth="1"/>
    <col min="11" max="11" width="18.7109375" style="120" customWidth="1"/>
    <col min="12" max="12" width="5.00390625" style="120" customWidth="1"/>
    <col min="13" max="13" width="21.140625" style="120" customWidth="1"/>
    <col min="14" max="14" width="18.57421875" style="120" customWidth="1"/>
    <col min="15" max="15" width="20.00390625" style="120" customWidth="1"/>
    <col min="16" max="16" width="22.140625" style="120" customWidth="1"/>
    <col min="17" max="17" width="26.421875" style="120" customWidth="1"/>
    <col min="18" max="16384" width="11.421875" style="12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33</v>
      </c>
      <c r="G4" s="107" t="s">
        <v>7</v>
      </c>
      <c r="H4" s="107" t="s">
        <v>9</v>
      </c>
      <c r="I4" s="497"/>
      <c r="J4" s="497"/>
      <c r="K4" s="595"/>
      <c r="L4" s="595"/>
      <c r="M4" s="497"/>
      <c r="N4" s="497"/>
      <c r="O4" s="497"/>
      <c r="P4" s="497"/>
      <c r="Q4" s="500"/>
    </row>
    <row r="5" spans="2:17" ht="205.5" customHeight="1">
      <c r="B5" s="612" t="s">
        <v>191</v>
      </c>
      <c r="C5" s="608" t="s">
        <v>337</v>
      </c>
      <c r="D5" s="78">
        <v>1</v>
      </c>
      <c r="E5" s="106" t="s">
        <v>184</v>
      </c>
      <c r="F5" s="87" t="s">
        <v>302</v>
      </c>
      <c r="G5" s="87"/>
      <c r="H5" s="130" t="s">
        <v>262</v>
      </c>
      <c r="I5" s="79" t="str">
        <f aca="true" t="shared" si="0" ref="I5:I11">IF(J5=1,"INSIGNIFICANTE",IF(J5=2,"MENOR",IF(J5=3,"MODERADO",IF(J5=4,"MAYOR",IF(J5=5,"CATASTROFICA"," ")))))</f>
        <v>MODERADO</v>
      </c>
      <c r="J5" s="80">
        <v>3</v>
      </c>
      <c r="K5" s="79" t="str">
        <f aca="true" t="shared" si="1" ref="K5:K12">IF(L5=1,"IMPROBABLE",IF(L5=2,"RARO",IF(L5=3,"MODERADO",IF(L5=4,"PROBABLE",IF(L5=5,"CASI CIERTO"," ")))))</f>
        <v>PROBABLE</v>
      </c>
      <c r="L5" s="80">
        <v>4</v>
      </c>
      <c r="M5" s="79" t="str">
        <f aca="true" t="shared" si="2" ref="M5:M12">IF(N5&lt;5,"BAJA",IF(N5=6," MODERADA",IF(N5=5,"ALTA",IF(N5=8,"ALTA",IF(N5=9,"ALTA",IF(N5&gt;9,"EXTREMA"," "))))))</f>
        <v>EXTREMA</v>
      </c>
      <c r="N5" s="79">
        <f aca="true" t="shared" si="3" ref="N5:N11">J5*L5</f>
        <v>12</v>
      </c>
      <c r="O5" s="102" t="s">
        <v>192</v>
      </c>
      <c r="P5" s="106" t="s">
        <v>282</v>
      </c>
      <c r="Q5" s="615" t="s">
        <v>348</v>
      </c>
    </row>
    <row r="6" spans="2:17" ht="251.25" customHeight="1">
      <c r="B6" s="614"/>
      <c r="C6" s="609"/>
      <c r="D6" s="66">
        <f aca="true" t="shared" si="4" ref="D6:D12">D5+1</f>
        <v>2</v>
      </c>
      <c r="E6" s="104" t="s">
        <v>185</v>
      </c>
      <c r="F6" s="86" t="s">
        <v>302</v>
      </c>
      <c r="G6" s="86"/>
      <c r="H6" s="75" t="s">
        <v>263</v>
      </c>
      <c r="I6" s="70" t="str">
        <f t="shared" si="0"/>
        <v>MODERADO</v>
      </c>
      <c r="J6" s="98">
        <v>3</v>
      </c>
      <c r="K6" s="70" t="str">
        <f t="shared" si="1"/>
        <v>PROBABLE</v>
      </c>
      <c r="L6" s="98">
        <v>4</v>
      </c>
      <c r="M6" s="70" t="str">
        <f t="shared" si="2"/>
        <v>EXTREMA</v>
      </c>
      <c r="N6" s="70">
        <f t="shared" si="3"/>
        <v>12</v>
      </c>
      <c r="O6" s="66" t="s">
        <v>193</v>
      </c>
      <c r="P6" s="104" t="s">
        <v>338</v>
      </c>
      <c r="Q6" s="616"/>
    </row>
    <row r="7" spans="2:17" ht="161.25" customHeight="1">
      <c r="B7" s="614"/>
      <c r="C7" s="609"/>
      <c r="D7" s="66">
        <f t="shared" si="4"/>
        <v>3</v>
      </c>
      <c r="E7" s="104" t="s">
        <v>187</v>
      </c>
      <c r="F7" s="86" t="s">
        <v>302</v>
      </c>
      <c r="G7" s="86"/>
      <c r="H7" s="75" t="s">
        <v>265</v>
      </c>
      <c r="I7" s="70" t="str">
        <f t="shared" si="0"/>
        <v>MODERADO</v>
      </c>
      <c r="J7" s="98">
        <v>3</v>
      </c>
      <c r="K7" s="70" t="str">
        <f t="shared" si="1"/>
        <v>PROBABLE</v>
      </c>
      <c r="L7" s="98">
        <v>4</v>
      </c>
      <c r="M7" s="70" t="str">
        <f t="shared" si="2"/>
        <v>EXTREMA</v>
      </c>
      <c r="N7" s="70">
        <f t="shared" si="3"/>
        <v>12</v>
      </c>
      <c r="O7" s="66" t="s">
        <v>194</v>
      </c>
      <c r="P7" s="104" t="s">
        <v>283</v>
      </c>
      <c r="Q7" s="616"/>
    </row>
    <row r="8" spans="2:17" ht="162.75" customHeight="1">
      <c r="B8" s="614"/>
      <c r="C8" s="609"/>
      <c r="D8" s="66">
        <f t="shared" si="4"/>
        <v>4</v>
      </c>
      <c r="E8" s="104" t="s">
        <v>188</v>
      </c>
      <c r="F8" s="86" t="s">
        <v>302</v>
      </c>
      <c r="G8" s="86"/>
      <c r="H8" s="76" t="s">
        <v>266</v>
      </c>
      <c r="I8" s="70" t="str">
        <f t="shared" si="0"/>
        <v>MAYOR</v>
      </c>
      <c r="J8" s="98">
        <v>4</v>
      </c>
      <c r="K8" s="70" t="str">
        <f t="shared" si="1"/>
        <v>MODERADO</v>
      </c>
      <c r="L8" s="98">
        <v>3</v>
      </c>
      <c r="M8" s="70" t="str">
        <f t="shared" si="2"/>
        <v>EXTREMA</v>
      </c>
      <c r="N8" s="70">
        <f t="shared" si="3"/>
        <v>12</v>
      </c>
      <c r="O8" s="103" t="s">
        <v>195</v>
      </c>
      <c r="P8" s="104" t="s">
        <v>339</v>
      </c>
      <c r="Q8" s="616"/>
    </row>
    <row r="9" spans="2:17" ht="144.75" customHeight="1">
      <c r="B9" s="614"/>
      <c r="C9" s="609"/>
      <c r="D9" s="66">
        <f t="shared" si="4"/>
        <v>5</v>
      </c>
      <c r="E9" s="104" t="s">
        <v>189</v>
      </c>
      <c r="F9" s="86" t="s">
        <v>302</v>
      </c>
      <c r="G9" s="86"/>
      <c r="H9" s="75" t="s">
        <v>340</v>
      </c>
      <c r="I9" s="70" t="str">
        <f t="shared" si="0"/>
        <v>MAYOR</v>
      </c>
      <c r="J9" s="98">
        <v>4</v>
      </c>
      <c r="K9" s="70" t="str">
        <f t="shared" si="1"/>
        <v>PROBABLE</v>
      </c>
      <c r="L9" s="98">
        <v>4</v>
      </c>
      <c r="M9" s="70" t="str">
        <f t="shared" si="2"/>
        <v>EXTREMA</v>
      </c>
      <c r="N9" s="70">
        <f t="shared" si="3"/>
        <v>16</v>
      </c>
      <c r="O9" s="129" t="s">
        <v>341</v>
      </c>
      <c r="P9" s="104" t="s">
        <v>281</v>
      </c>
      <c r="Q9" s="616"/>
    </row>
    <row r="10" spans="2:17" ht="99.75" customHeight="1">
      <c r="B10" s="614"/>
      <c r="C10" s="609"/>
      <c r="D10" s="66">
        <f t="shared" si="4"/>
        <v>6</v>
      </c>
      <c r="E10" s="104" t="s">
        <v>190</v>
      </c>
      <c r="F10" s="86" t="s">
        <v>302</v>
      </c>
      <c r="G10" s="86"/>
      <c r="H10" s="75" t="s">
        <v>342</v>
      </c>
      <c r="I10" s="70" t="str">
        <f t="shared" si="0"/>
        <v>MAYOR</v>
      </c>
      <c r="J10" s="98">
        <v>4</v>
      </c>
      <c r="K10" s="70" t="str">
        <f t="shared" si="1"/>
        <v>PROBABLE</v>
      </c>
      <c r="L10" s="98">
        <v>4</v>
      </c>
      <c r="M10" s="70" t="str">
        <f t="shared" si="2"/>
        <v>EXTREMA</v>
      </c>
      <c r="N10" s="70">
        <f t="shared" si="3"/>
        <v>16</v>
      </c>
      <c r="O10" s="129" t="s">
        <v>343</v>
      </c>
      <c r="P10" s="104" t="s">
        <v>344</v>
      </c>
      <c r="Q10" s="616"/>
    </row>
    <row r="11" spans="2:17" ht="150.75" customHeight="1">
      <c r="B11" s="614"/>
      <c r="C11" s="609"/>
      <c r="D11" s="66">
        <f t="shared" si="4"/>
        <v>7</v>
      </c>
      <c r="E11" s="101" t="s">
        <v>250</v>
      </c>
      <c r="F11" s="86" t="s">
        <v>305</v>
      </c>
      <c r="G11" s="86"/>
      <c r="H11" s="75" t="s">
        <v>273</v>
      </c>
      <c r="I11" s="70" t="str">
        <f t="shared" si="0"/>
        <v>CATASTROFICA</v>
      </c>
      <c r="J11" s="98">
        <v>5</v>
      </c>
      <c r="K11" s="70" t="str">
        <f t="shared" si="1"/>
        <v>RARO</v>
      </c>
      <c r="L11" s="98">
        <v>2</v>
      </c>
      <c r="M11" s="70" t="str">
        <f t="shared" si="2"/>
        <v>EXTREMA</v>
      </c>
      <c r="N11" s="70">
        <f t="shared" si="3"/>
        <v>10</v>
      </c>
      <c r="O11" s="91" t="s">
        <v>274</v>
      </c>
      <c r="P11" s="104" t="s">
        <v>280</v>
      </c>
      <c r="Q11" s="616"/>
    </row>
    <row r="12" spans="2:17" ht="193.5" customHeight="1" thickBot="1">
      <c r="B12" s="613"/>
      <c r="C12" s="610"/>
      <c r="D12" s="72">
        <f t="shared" si="4"/>
        <v>8</v>
      </c>
      <c r="E12" s="105" t="s">
        <v>173</v>
      </c>
      <c r="F12" s="88" t="s">
        <v>306</v>
      </c>
      <c r="G12" s="88"/>
      <c r="H12" s="108" t="s">
        <v>254</v>
      </c>
      <c r="I12" s="71" t="str">
        <f>IF(J12=1,"INSIGNIFICANTE",IF(J12=2,"MENOR",IF(J12=3,"MODERADO",IF(J12=4,"MAYOR",IF(J12=5,"CATASTROFICA"," ")))))</f>
        <v>MODERADO</v>
      </c>
      <c r="J12" s="107">
        <v>3</v>
      </c>
      <c r="K12" s="71" t="str">
        <f t="shared" si="1"/>
        <v>MODERADO</v>
      </c>
      <c r="L12" s="107">
        <v>3</v>
      </c>
      <c r="M12" s="71" t="str">
        <f t="shared" si="2"/>
        <v>ALTA</v>
      </c>
      <c r="N12" s="71">
        <f>J12*L12</f>
        <v>9</v>
      </c>
      <c r="O12" s="105" t="s">
        <v>345</v>
      </c>
      <c r="P12" s="105" t="s">
        <v>293</v>
      </c>
      <c r="Q12" s="617"/>
    </row>
  </sheetData>
  <sheetProtection/>
  <mergeCells count="15">
    <mergeCell ref="Q5:Q12"/>
    <mergeCell ref="K2:L4"/>
    <mergeCell ref="M2:M4"/>
    <mergeCell ref="N2:N4"/>
    <mergeCell ref="O2:O4"/>
    <mergeCell ref="P2:P4"/>
    <mergeCell ref="Q2:Q4"/>
    <mergeCell ref="C2:D4"/>
    <mergeCell ref="E2:E3"/>
    <mergeCell ref="F2:G2"/>
    <mergeCell ref="H2:H3"/>
    <mergeCell ref="I2:J4"/>
    <mergeCell ref="B5:B12"/>
    <mergeCell ref="C5:C12"/>
    <mergeCell ref="B2:B4"/>
  </mergeCells>
  <conditionalFormatting sqref="M5:M12">
    <cfRule type="containsText" priority="1" dxfId="3" operator="containsText" stopIfTrue="1" text="MODERADA">
      <formula>NOT(ISERROR(SEARCH("MODERADA",M5)))</formula>
    </cfRule>
    <cfRule type="containsText" priority="2" dxfId="2" operator="containsText" stopIfTrue="1" text="EXTREMA">
      <formula>NOT(ISERROR(SEARCH("EXTREMA",M5)))</formula>
    </cfRule>
    <cfRule type="containsText" priority="3" dxfId="1" operator="containsText" stopIfTrue="1" text="ALTA">
      <formula>NOT(ISERROR(SEARCH("ALTA",M5)))</formula>
    </cfRule>
    <cfRule type="containsText" priority="4" dxfId="0" operator="containsText" stopIfTrue="1" text="BAJA">
      <formula>NOT(ISERROR(SEARCH("BAJA",M5)))</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Q30"/>
  <sheetViews>
    <sheetView zoomScale="70" zoomScaleNormal="7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M12" sqref="M12:M30"/>
    </sheetView>
  </sheetViews>
  <sheetFormatPr defaultColWidth="11.421875" defaultRowHeight="12.75"/>
  <cols>
    <col min="1" max="1" width="6.00390625" style="298" customWidth="1"/>
    <col min="2" max="2" width="16.140625" style="298" customWidth="1"/>
    <col min="3" max="3" width="30.28125" style="298" customWidth="1"/>
    <col min="4" max="4" width="4.28125" style="298" customWidth="1"/>
    <col min="5" max="5" width="25.57421875" style="298" customWidth="1"/>
    <col min="6" max="6" width="38.00390625" style="298" customWidth="1"/>
    <col min="7" max="7" width="16.421875" style="298" customWidth="1"/>
    <col min="8" max="8" width="28.57421875" style="298" customWidth="1"/>
    <col min="9" max="9" width="24.28125" style="298" customWidth="1"/>
    <col min="10" max="10" width="3.8515625" style="298" customWidth="1"/>
    <col min="11" max="11" width="21.140625" style="298" customWidth="1"/>
    <col min="12" max="12" width="3.57421875" style="298" customWidth="1"/>
    <col min="13" max="13" width="19.28125" style="298" customWidth="1"/>
    <col min="14" max="14" width="20.28125" style="298" customWidth="1"/>
    <col min="15" max="15" width="18.57421875" style="298" customWidth="1"/>
    <col min="16" max="16" width="23.28125" style="298" customWidth="1"/>
    <col min="17" max="17" width="24.28125" style="298" customWidth="1"/>
    <col min="18" max="16384" width="11.421875" style="298" customWidth="1"/>
  </cols>
  <sheetData>
    <row r="1" ht="15.75" thickBot="1"/>
    <row r="2" spans="2:17" ht="15.75">
      <c r="B2" s="464" t="s">
        <v>163</v>
      </c>
      <c r="C2" s="495" t="s">
        <v>164</v>
      </c>
      <c r="D2" s="495"/>
      <c r="E2" s="495" t="s">
        <v>285</v>
      </c>
      <c r="F2" s="495" t="s">
        <v>26</v>
      </c>
      <c r="G2" s="495"/>
      <c r="H2" s="495" t="s">
        <v>8</v>
      </c>
      <c r="I2" s="495" t="s">
        <v>166</v>
      </c>
      <c r="J2" s="495"/>
      <c r="K2" s="495" t="s">
        <v>167</v>
      </c>
      <c r="L2" s="524"/>
      <c r="M2" s="495" t="s">
        <v>429</v>
      </c>
      <c r="N2" s="495" t="s">
        <v>313</v>
      </c>
      <c r="O2" s="495" t="s">
        <v>17</v>
      </c>
      <c r="P2" s="495" t="s">
        <v>170</v>
      </c>
      <c r="Q2" s="498" t="s">
        <v>169</v>
      </c>
    </row>
    <row r="3" spans="2:17" ht="15.75">
      <c r="B3" s="465"/>
      <c r="C3" s="496"/>
      <c r="D3" s="496"/>
      <c r="E3" s="515"/>
      <c r="F3" s="284" t="s">
        <v>31</v>
      </c>
      <c r="G3" s="284" t="s">
        <v>32</v>
      </c>
      <c r="H3" s="496"/>
      <c r="I3" s="496"/>
      <c r="J3" s="496"/>
      <c r="K3" s="515"/>
      <c r="L3" s="515"/>
      <c r="M3" s="496"/>
      <c r="N3" s="496"/>
      <c r="O3" s="496"/>
      <c r="P3" s="496"/>
      <c r="Q3" s="499"/>
    </row>
    <row r="4" spans="2:17" ht="32.25" thickBot="1">
      <c r="B4" s="466"/>
      <c r="C4" s="497"/>
      <c r="D4" s="497"/>
      <c r="E4" s="285" t="s">
        <v>299</v>
      </c>
      <c r="F4" s="285" t="s">
        <v>448</v>
      </c>
      <c r="G4" s="285" t="s">
        <v>7</v>
      </c>
      <c r="H4" s="285" t="s">
        <v>449</v>
      </c>
      <c r="I4" s="497"/>
      <c r="J4" s="497"/>
      <c r="K4" s="525"/>
      <c r="L4" s="525"/>
      <c r="M4" s="497"/>
      <c r="N4" s="497"/>
      <c r="O4" s="497"/>
      <c r="P4" s="497"/>
      <c r="Q4" s="500"/>
    </row>
    <row r="5" spans="2:17" ht="60" hidden="1">
      <c r="B5" s="579" t="s">
        <v>247</v>
      </c>
      <c r="C5" s="608" t="s">
        <v>347</v>
      </c>
      <c r="D5" s="78">
        <v>1</v>
      </c>
      <c r="E5" s="131" t="s">
        <v>196</v>
      </c>
      <c r="F5" s="290" t="s">
        <v>451</v>
      </c>
      <c r="G5" s="290"/>
      <c r="H5" s="78" t="s">
        <v>275</v>
      </c>
      <c r="I5" s="79" t="str">
        <f aca="true" t="shared" si="0" ref="I5:I10">IF(J5=1,"INSIGNIFICANTE",IF(J5=2,"MENOR",IF(J5=3,"MODERADO",IF(J5=4,"MAYOR",IF(J5=5,"CATASTROFICA"," ")))))</f>
        <v>MODERADO</v>
      </c>
      <c r="J5" s="295">
        <v>3</v>
      </c>
      <c r="K5" s="79" t="str">
        <f aca="true" t="shared" si="1" ref="K5:K10">IF(L5=1,"IMPROBABLE",IF(L5=2,"RARO",IF(L5=3,"MODERADO",IF(L5=4,"PROBABLE",IF(L5=5,"CASI CIERTO"," ")))))</f>
        <v>MODERADO</v>
      </c>
      <c r="L5" s="295">
        <v>3</v>
      </c>
      <c r="M5" s="79" t="str">
        <f aca="true" t="shared" si="2" ref="M5:M10">IF(N5&lt;5,"BAJA",IF(N5=6," MODERADA",IF(N5=5,"ALTA",IF(N5=8,"ALTA",IF(N5=9,"ALTA",IF(N5&gt;9,"EXTREMA"," "))))))</f>
        <v>ALTA</v>
      </c>
      <c r="N5" s="79">
        <f aca="true" t="shared" si="3" ref="N5:N10">J5*L5</f>
        <v>9</v>
      </c>
      <c r="O5" s="286" t="s">
        <v>516</v>
      </c>
      <c r="P5" s="141" t="s">
        <v>517</v>
      </c>
      <c r="Q5" s="541" t="s">
        <v>518</v>
      </c>
    </row>
    <row r="6" spans="2:17" ht="120" hidden="1">
      <c r="B6" s="580"/>
      <c r="C6" s="609"/>
      <c r="D6" s="66">
        <f>D5+1</f>
        <v>2</v>
      </c>
      <c r="E6" s="287" t="s">
        <v>197</v>
      </c>
      <c r="F6" s="291" t="s">
        <v>488</v>
      </c>
      <c r="G6" s="291"/>
      <c r="H6" s="66" t="s">
        <v>276</v>
      </c>
      <c r="I6" s="70" t="str">
        <f t="shared" si="0"/>
        <v>MAYOR</v>
      </c>
      <c r="J6" s="284">
        <v>4</v>
      </c>
      <c r="K6" s="70" t="str">
        <f t="shared" si="1"/>
        <v>MODERADO</v>
      </c>
      <c r="L6" s="284">
        <v>3</v>
      </c>
      <c r="M6" s="70" t="str">
        <f t="shared" si="2"/>
        <v>EXTREMA</v>
      </c>
      <c r="N6" s="70">
        <f t="shared" si="3"/>
        <v>12</v>
      </c>
      <c r="O6" s="66" t="s">
        <v>204</v>
      </c>
      <c r="P6" s="140" t="s">
        <v>349</v>
      </c>
      <c r="Q6" s="542"/>
    </row>
    <row r="7" spans="2:17" ht="105" hidden="1">
      <c r="B7" s="580"/>
      <c r="C7" s="609"/>
      <c r="D7" s="66">
        <f>D6+1</f>
        <v>3</v>
      </c>
      <c r="E7" s="287" t="s">
        <v>198</v>
      </c>
      <c r="F7" s="291"/>
      <c r="G7" s="291" t="s">
        <v>519</v>
      </c>
      <c r="H7" s="66" t="s">
        <v>277</v>
      </c>
      <c r="I7" s="70" t="str">
        <f t="shared" si="0"/>
        <v>MAYOR</v>
      </c>
      <c r="J7" s="284">
        <v>4</v>
      </c>
      <c r="K7" s="70" t="str">
        <f t="shared" si="1"/>
        <v>MODERADO</v>
      </c>
      <c r="L7" s="284">
        <v>3</v>
      </c>
      <c r="M7" s="70" t="str">
        <f t="shared" si="2"/>
        <v>EXTREMA</v>
      </c>
      <c r="N7" s="70">
        <f t="shared" si="3"/>
        <v>12</v>
      </c>
      <c r="O7" s="66" t="s">
        <v>201</v>
      </c>
      <c r="P7" s="140" t="s">
        <v>349</v>
      </c>
      <c r="Q7" s="542"/>
    </row>
    <row r="8" spans="2:17" ht="75" hidden="1">
      <c r="B8" s="580"/>
      <c r="C8" s="609"/>
      <c r="D8" s="66">
        <f>D7+1</f>
        <v>4</v>
      </c>
      <c r="E8" s="287" t="s">
        <v>199</v>
      </c>
      <c r="F8" s="291" t="s">
        <v>451</v>
      </c>
      <c r="G8" s="291"/>
      <c r="H8" s="76" t="s">
        <v>256</v>
      </c>
      <c r="I8" s="70" t="str">
        <f t="shared" si="0"/>
        <v>MAYOR</v>
      </c>
      <c r="J8" s="284">
        <v>4</v>
      </c>
      <c r="K8" s="70" t="str">
        <f t="shared" si="1"/>
        <v>PROBABLE</v>
      </c>
      <c r="L8" s="284">
        <v>4</v>
      </c>
      <c r="M8" s="70" t="str">
        <f t="shared" si="2"/>
        <v>EXTREMA</v>
      </c>
      <c r="N8" s="70">
        <f t="shared" si="3"/>
        <v>16</v>
      </c>
      <c r="O8" s="66" t="s">
        <v>202</v>
      </c>
      <c r="P8" s="55" t="s">
        <v>520</v>
      </c>
      <c r="Q8" s="542"/>
    </row>
    <row r="9" spans="2:17" ht="60" hidden="1">
      <c r="B9" s="580"/>
      <c r="C9" s="609"/>
      <c r="D9" s="66">
        <f>D8+1</f>
        <v>5</v>
      </c>
      <c r="E9" s="291" t="s">
        <v>200</v>
      </c>
      <c r="F9" s="291"/>
      <c r="G9" s="291" t="s">
        <v>451</v>
      </c>
      <c r="H9" s="83" t="s">
        <v>521</v>
      </c>
      <c r="I9" s="70" t="str">
        <f t="shared" si="0"/>
        <v>MAYOR</v>
      </c>
      <c r="J9" s="284">
        <v>4</v>
      </c>
      <c r="K9" s="70" t="str">
        <f t="shared" si="1"/>
        <v>MODERADO</v>
      </c>
      <c r="L9" s="284">
        <v>3</v>
      </c>
      <c r="M9" s="70" t="str">
        <f t="shared" si="2"/>
        <v>EXTREMA</v>
      </c>
      <c r="N9" s="70">
        <f t="shared" si="3"/>
        <v>12</v>
      </c>
      <c r="O9" s="66" t="s">
        <v>203</v>
      </c>
      <c r="P9" s="291" t="s">
        <v>522</v>
      </c>
      <c r="Q9" s="542"/>
    </row>
    <row r="10" spans="2:17" ht="165.75" hidden="1" thickBot="1">
      <c r="B10" s="581"/>
      <c r="C10" s="610"/>
      <c r="D10" s="72">
        <f>D9+1</f>
        <v>6</v>
      </c>
      <c r="E10" s="292" t="s">
        <v>523</v>
      </c>
      <c r="F10" s="292" t="s">
        <v>451</v>
      </c>
      <c r="G10" s="292"/>
      <c r="H10" s="108" t="s">
        <v>272</v>
      </c>
      <c r="I10" s="71" t="str">
        <f t="shared" si="0"/>
        <v>MODERADO</v>
      </c>
      <c r="J10" s="285">
        <v>3</v>
      </c>
      <c r="K10" s="71" t="str">
        <f t="shared" si="1"/>
        <v>RARO</v>
      </c>
      <c r="L10" s="285">
        <v>2</v>
      </c>
      <c r="M10" s="71" t="str">
        <f t="shared" si="2"/>
        <v> MODERADA</v>
      </c>
      <c r="N10" s="71">
        <f t="shared" si="3"/>
        <v>6</v>
      </c>
      <c r="O10" s="292" t="s">
        <v>177</v>
      </c>
      <c r="P10" s="292" t="s">
        <v>524</v>
      </c>
      <c r="Q10" s="543"/>
    </row>
    <row r="11" ht="15.75" thickBot="1"/>
    <row r="12" spans="1:17" ht="210" customHeight="1" thickBot="1">
      <c r="A12" s="562">
        <v>5</v>
      </c>
      <c r="B12" s="563" t="s">
        <v>444</v>
      </c>
      <c r="C12" s="618" t="s">
        <v>399</v>
      </c>
      <c r="D12" s="69">
        <v>1</v>
      </c>
      <c r="E12" s="340" t="s">
        <v>183</v>
      </c>
      <c r="F12" s="340" t="s">
        <v>525</v>
      </c>
      <c r="G12" s="340"/>
      <c r="H12" s="310" t="s">
        <v>433</v>
      </c>
      <c r="I12" s="67" t="str">
        <f aca="true" t="shared" si="4" ref="I12:I21">IF(J12=1,"INSIGNIFICANTE",IF(J12=2,"MENOR",IF(J12=3,"MODERADO",IF(J12=4,"MAYOR",IF(J12=5,"CATASTROFICA"," ")))))</f>
        <v>MENOR</v>
      </c>
      <c r="J12" s="336">
        <v>2</v>
      </c>
      <c r="K12" s="67" t="str">
        <f aca="true" t="shared" si="5" ref="K12:K24">IF(L12=1,"IMPROBABLE",IF(L12=2,"RARO",IF(L12=3,"MODERADO",IF(L12=4,"PROBABLE",IF(L12=5,"CASI CIERTO"," ")))))</f>
        <v>PROBABLE</v>
      </c>
      <c r="L12" s="336">
        <v>4</v>
      </c>
      <c r="M12" s="67" t="str">
        <f>IF(N12&lt;7,"BAJA",IF(N12=8,"MODERADA",IF(N12=9,"MODERADA",IF(N12=10,"ALTA",IF(N12=12,"ALTA",IF(N12&gt;14,"EXTREMA"," "))))))</f>
        <v>MODERADA</v>
      </c>
      <c r="N12" s="67">
        <f aca="true" t="shared" si="6" ref="N12:N30">J12*L12</f>
        <v>8</v>
      </c>
      <c r="O12" s="342" t="s">
        <v>526</v>
      </c>
      <c r="P12" s="340" t="s">
        <v>527</v>
      </c>
      <c r="Q12" s="333" t="s">
        <v>336</v>
      </c>
    </row>
    <row r="13" spans="1:17" ht="210" customHeight="1" thickBot="1">
      <c r="A13" s="545"/>
      <c r="B13" s="564"/>
      <c r="C13" s="609"/>
      <c r="D13" s="66">
        <v>2</v>
      </c>
      <c r="E13" s="339" t="s">
        <v>528</v>
      </c>
      <c r="F13" s="339" t="s">
        <v>529</v>
      </c>
      <c r="G13" s="339"/>
      <c r="H13" s="175" t="s">
        <v>530</v>
      </c>
      <c r="I13" s="70" t="str">
        <f t="shared" si="4"/>
        <v>MENOR</v>
      </c>
      <c r="J13" s="337">
        <v>2</v>
      </c>
      <c r="K13" s="70" t="str">
        <f t="shared" si="5"/>
        <v>RARO</v>
      </c>
      <c r="L13" s="337">
        <v>2</v>
      </c>
      <c r="M13" s="67" t="str">
        <f aca="true" t="shared" si="7" ref="M13:M30">IF(N13&lt;7,"BAJA",IF(N13=8,"MODERADA",IF(N13=9,"MODERADA",IF(N13=10,"ALTA",IF(N13=12,"ALTA",IF(N13&gt;14,"EXTREMA"," "))))))</f>
        <v>BAJA</v>
      </c>
      <c r="N13" s="70">
        <f t="shared" si="6"/>
        <v>4</v>
      </c>
      <c r="O13" s="335" t="s">
        <v>531</v>
      </c>
      <c r="P13" s="339" t="s">
        <v>532</v>
      </c>
      <c r="Q13" s="334" t="s">
        <v>336</v>
      </c>
    </row>
    <row r="14" spans="1:17" ht="165.75" thickBot="1">
      <c r="A14" s="545"/>
      <c r="B14" s="564"/>
      <c r="C14" s="609"/>
      <c r="D14" s="66">
        <v>3</v>
      </c>
      <c r="E14" s="339" t="s">
        <v>333</v>
      </c>
      <c r="F14" s="339" t="s">
        <v>451</v>
      </c>
      <c r="G14" s="339"/>
      <c r="H14" s="175" t="s">
        <v>316</v>
      </c>
      <c r="I14" s="70" t="str">
        <f t="shared" si="4"/>
        <v>MENOR</v>
      </c>
      <c r="J14" s="337">
        <v>2</v>
      </c>
      <c r="K14" s="70" t="str">
        <f t="shared" si="5"/>
        <v>MODERADO</v>
      </c>
      <c r="L14" s="337">
        <v>3</v>
      </c>
      <c r="M14" s="67" t="str">
        <f t="shared" si="7"/>
        <v>BAJA</v>
      </c>
      <c r="N14" s="70">
        <f t="shared" si="6"/>
        <v>6</v>
      </c>
      <c r="O14" s="335" t="s">
        <v>533</v>
      </c>
      <c r="P14" s="339" t="s">
        <v>534</v>
      </c>
      <c r="Q14" s="334" t="s">
        <v>336</v>
      </c>
    </row>
    <row r="15" spans="1:17" ht="150.75" thickBot="1">
      <c r="A15" s="545"/>
      <c r="B15" s="564"/>
      <c r="C15" s="609"/>
      <c r="D15" s="66">
        <v>4</v>
      </c>
      <c r="E15" s="339" t="s">
        <v>602</v>
      </c>
      <c r="F15" s="339" t="s">
        <v>451</v>
      </c>
      <c r="G15" s="339"/>
      <c r="H15" s="76" t="s">
        <v>710</v>
      </c>
      <c r="I15" s="70" t="str">
        <f t="shared" si="4"/>
        <v>MAYOR</v>
      </c>
      <c r="J15" s="337">
        <v>4</v>
      </c>
      <c r="K15" s="70" t="str">
        <f t="shared" si="5"/>
        <v>RARO</v>
      </c>
      <c r="L15" s="337">
        <v>2</v>
      </c>
      <c r="M15" s="67" t="str">
        <f t="shared" si="7"/>
        <v>MODERADA</v>
      </c>
      <c r="N15" s="70">
        <f t="shared" si="6"/>
        <v>8</v>
      </c>
      <c r="O15" s="335" t="s">
        <v>192</v>
      </c>
      <c r="P15" s="339" t="s">
        <v>708</v>
      </c>
      <c r="Q15" s="311" t="s">
        <v>535</v>
      </c>
    </row>
    <row r="16" spans="1:17" ht="180.75" thickBot="1">
      <c r="A16" s="545"/>
      <c r="B16" s="564"/>
      <c r="C16" s="609"/>
      <c r="D16" s="66">
        <v>5</v>
      </c>
      <c r="E16" s="339" t="s">
        <v>603</v>
      </c>
      <c r="F16" s="339" t="s">
        <v>451</v>
      </c>
      <c r="G16" s="339"/>
      <c r="H16" s="75" t="s">
        <v>718</v>
      </c>
      <c r="I16" s="70" t="str">
        <f t="shared" si="4"/>
        <v>MODERADO</v>
      </c>
      <c r="J16" s="337">
        <v>3</v>
      </c>
      <c r="K16" s="70" t="str">
        <f t="shared" si="5"/>
        <v>MODERADO</v>
      </c>
      <c r="L16" s="337">
        <v>3</v>
      </c>
      <c r="M16" s="67" t="str">
        <f t="shared" si="7"/>
        <v>MODERADA</v>
      </c>
      <c r="N16" s="70">
        <f t="shared" si="6"/>
        <v>9</v>
      </c>
      <c r="O16" s="66" t="s">
        <v>719</v>
      </c>
      <c r="P16" s="339" t="s">
        <v>536</v>
      </c>
      <c r="Q16" s="311" t="s">
        <v>535</v>
      </c>
    </row>
    <row r="17" spans="1:17" ht="135.75" thickBot="1">
      <c r="A17" s="545"/>
      <c r="B17" s="564"/>
      <c r="C17" s="609"/>
      <c r="D17" s="66">
        <v>6</v>
      </c>
      <c r="E17" s="339" t="s">
        <v>604</v>
      </c>
      <c r="F17" s="339" t="s">
        <v>451</v>
      </c>
      <c r="G17" s="339"/>
      <c r="H17" s="75" t="s">
        <v>537</v>
      </c>
      <c r="I17" s="70" t="str">
        <f t="shared" si="4"/>
        <v>MODERADO</v>
      </c>
      <c r="J17" s="337">
        <v>3</v>
      </c>
      <c r="K17" s="70" t="str">
        <f t="shared" si="5"/>
        <v>MODERADO</v>
      </c>
      <c r="L17" s="337">
        <v>3</v>
      </c>
      <c r="M17" s="67" t="str">
        <f t="shared" si="7"/>
        <v>MODERADA</v>
      </c>
      <c r="N17" s="70">
        <f t="shared" si="6"/>
        <v>9</v>
      </c>
      <c r="O17" s="66" t="s">
        <v>709</v>
      </c>
      <c r="P17" s="339" t="s">
        <v>538</v>
      </c>
      <c r="Q17" s="311" t="s">
        <v>535</v>
      </c>
    </row>
    <row r="18" spans="1:17" ht="135.75" thickBot="1">
      <c r="A18" s="545"/>
      <c r="B18" s="564"/>
      <c r="C18" s="609"/>
      <c r="D18" s="66">
        <v>7</v>
      </c>
      <c r="E18" s="339" t="s">
        <v>539</v>
      </c>
      <c r="F18" s="339" t="s">
        <v>451</v>
      </c>
      <c r="G18" s="339"/>
      <c r="H18" s="76" t="s">
        <v>540</v>
      </c>
      <c r="I18" s="70" t="str">
        <f t="shared" si="4"/>
        <v>MAYOR</v>
      </c>
      <c r="J18" s="337">
        <v>4</v>
      </c>
      <c r="K18" s="70" t="str">
        <f t="shared" si="5"/>
        <v>RARO</v>
      </c>
      <c r="L18" s="337">
        <v>2</v>
      </c>
      <c r="M18" s="67" t="str">
        <f t="shared" si="7"/>
        <v>MODERADA</v>
      </c>
      <c r="N18" s="70">
        <f t="shared" si="6"/>
        <v>8</v>
      </c>
      <c r="O18" s="335" t="s">
        <v>541</v>
      </c>
      <c r="P18" s="339" t="s">
        <v>542</v>
      </c>
      <c r="Q18" s="311" t="s">
        <v>535</v>
      </c>
    </row>
    <row r="19" spans="1:17" ht="105.75" thickBot="1">
      <c r="A19" s="545"/>
      <c r="B19" s="564"/>
      <c r="C19" s="609"/>
      <c r="D19" s="66">
        <v>8</v>
      </c>
      <c r="E19" s="339" t="s">
        <v>189</v>
      </c>
      <c r="F19" s="339" t="s">
        <v>451</v>
      </c>
      <c r="G19" s="339"/>
      <c r="H19" s="75" t="s">
        <v>340</v>
      </c>
      <c r="I19" s="70" t="str">
        <f t="shared" si="4"/>
        <v>MAYOR</v>
      </c>
      <c r="J19" s="337">
        <v>4</v>
      </c>
      <c r="K19" s="70" t="str">
        <f t="shared" si="5"/>
        <v>PROBABLE</v>
      </c>
      <c r="L19" s="337">
        <v>4</v>
      </c>
      <c r="M19" s="67" t="str">
        <f t="shared" si="7"/>
        <v>EXTREMA</v>
      </c>
      <c r="N19" s="70">
        <f t="shared" si="6"/>
        <v>16</v>
      </c>
      <c r="O19" s="129" t="s">
        <v>543</v>
      </c>
      <c r="P19" s="339" t="s">
        <v>720</v>
      </c>
      <c r="Q19" s="311" t="s">
        <v>535</v>
      </c>
    </row>
    <row r="20" spans="1:17" ht="100.5" customHeight="1" thickBot="1">
      <c r="A20" s="545"/>
      <c r="B20" s="564"/>
      <c r="C20" s="609"/>
      <c r="D20" s="66">
        <v>9</v>
      </c>
      <c r="E20" s="339" t="s">
        <v>605</v>
      </c>
      <c r="F20" s="339" t="s">
        <v>451</v>
      </c>
      <c r="G20" s="339"/>
      <c r="H20" s="75" t="s">
        <v>721</v>
      </c>
      <c r="I20" s="70" t="str">
        <f t="shared" si="4"/>
        <v>MAYOR</v>
      </c>
      <c r="J20" s="337">
        <v>4</v>
      </c>
      <c r="K20" s="70" t="str">
        <f t="shared" si="5"/>
        <v>MODERADO</v>
      </c>
      <c r="L20" s="337">
        <v>3</v>
      </c>
      <c r="M20" s="67" t="str">
        <f t="shared" si="7"/>
        <v>ALTA</v>
      </c>
      <c r="N20" s="70">
        <f t="shared" si="6"/>
        <v>12</v>
      </c>
      <c r="O20" s="129" t="s">
        <v>722</v>
      </c>
      <c r="P20" s="339" t="s">
        <v>723</v>
      </c>
      <c r="Q20" s="311" t="s">
        <v>535</v>
      </c>
    </row>
    <row r="21" spans="1:17" ht="120.75" thickBot="1">
      <c r="A21" s="545"/>
      <c r="B21" s="564"/>
      <c r="C21" s="609"/>
      <c r="D21" s="66">
        <v>10</v>
      </c>
      <c r="E21" s="341" t="s">
        <v>250</v>
      </c>
      <c r="F21" s="339" t="s">
        <v>305</v>
      </c>
      <c r="G21" s="339"/>
      <c r="H21" s="75" t="s">
        <v>724</v>
      </c>
      <c r="I21" s="70" t="str">
        <f t="shared" si="4"/>
        <v>CATASTROFICA</v>
      </c>
      <c r="J21" s="337">
        <v>5</v>
      </c>
      <c r="K21" s="70" t="str">
        <f t="shared" si="5"/>
        <v>IMPROBABLE</v>
      </c>
      <c r="L21" s="337">
        <v>1</v>
      </c>
      <c r="M21" s="67" t="str">
        <f t="shared" si="7"/>
        <v>BAJA</v>
      </c>
      <c r="N21" s="70">
        <f t="shared" si="6"/>
        <v>5</v>
      </c>
      <c r="O21" s="91" t="s">
        <v>725</v>
      </c>
      <c r="P21" s="339" t="s">
        <v>545</v>
      </c>
      <c r="Q21" s="311" t="s">
        <v>535</v>
      </c>
    </row>
    <row r="22" spans="1:17" ht="180.75" thickBot="1">
      <c r="A22" s="545"/>
      <c r="B22" s="564"/>
      <c r="C22" s="609"/>
      <c r="D22" s="66">
        <v>11</v>
      </c>
      <c r="E22" s="339" t="s">
        <v>173</v>
      </c>
      <c r="F22" s="339" t="s">
        <v>726</v>
      </c>
      <c r="G22" s="339"/>
      <c r="H22" s="75" t="s">
        <v>727</v>
      </c>
      <c r="I22" s="70" t="str">
        <f aca="true" t="shared" si="8" ref="I22:I29">IF(J22=1,"INSIGNIFICANTE",IF(J22=2,"MENOR",IF(J22=3,"MODERADO",IF(J22=4,"MAYOR",IF(J22=5,"CATASTROFICA"," ")))))</f>
        <v>MAYOR</v>
      </c>
      <c r="J22" s="337">
        <v>4</v>
      </c>
      <c r="K22" s="70" t="str">
        <f t="shared" si="5"/>
        <v>PROBABLE</v>
      </c>
      <c r="L22" s="337">
        <v>4</v>
      </c>
      <c r="M22" s="67" t="str">
        <f t="shared" si="7"/>
        <v>EXTREMA</v>
      </c>
      <c r="N22" s="70">
        <f t="shared" si="6"/>
        <v>16</v>
      </c>
      <c r="O22" s="339" t="s">
        <v>546</v>
      </c>
      <c r="P22" s="339" t="s">
        <v>293</v>
      </c>
      <c r="Q22" s="311" t="s">
        <v>535</v>
      </c>
    </row>
    <row r="23" spans="1:17" ht="107.25" customHeight="1" thickBot="1">
      <c r="A23" s="545"/>
      <c r="B23" s="564"/>
      <c r="C23" s="609"/>
      <c r="D23" s="66">
        <v>12</v>
      </c>
      <c r="E23" s="204" t="s">
        <v>430</v>
      </c>
      <c r="F23" s="339" t="s">
        <v>547</v>
      </c>
      <c r="G23" s="339" t="s">
        <v>548</v>
      </c>
      <c r="H23" s="75" t="s">
        <v>549</v>
      </c>
      <c r="I23" s="70" t="str">
        <f t="shared" si="8"/>
        <v>MENOR</v>
      </c>
      <c r="J23" s="337">
        <v>2</v>
      </c>
      <c r="K23" s="70" t="str">
        <f t="shared" si="5"/>
        <v>MODERADO</v>
      </c>
      <c r="L23" s="337">
        <v>3</v>
      </c>
      <c r="M23" s="67" t="str">
        <f t="shared" si="7"/>
        <v>BAJA</v>
      </c>
      <c r="N23" s="70">
        <f t="shared" si="6"/>
        <v>6</v>
      </c>
      <c r="O23" s="339" t="s">
        <v>550</v>
      </c>
      <c r="P23" s="339" t="s">
        <v>431</v>
      </c>
      <c r="Q23" s="334" t="s">
        <v>551</v>
      </c>
    </row>
    <row r="24" spans="1:17" ht="104.25" customHeight="1" thickBot="1">
      <c r="A24" s="545"/>
      <c r="B24" s="564"/>
      <c r="C24" s="609"/>
      <c r="D24" s="66">
        <v>13</v>
      </c>
      <c r="E24" s="204" t="s">
        <v>417</v>
      </c>
      <c r="F24" s="339" t="s">
        <v>552</v>
      </c>
      <c r="G24" s="339"/>
      <c r="H24" s="75" t="s">
        <v>553</v>
      </c>
      <c r="I24" s="70" t="str">
        <f t="shared" si="8"/>
        <v>MENOR</v>
      </c>
      <c r="J24" s="337">
        <v>2</v>
      </c>
      <c r="K24" s="70" t="str">
        <f t="shared" si="5"/>
        <v>MODERADO</v>
      </c>
      <c r="L24" s="337">
        <v>3</v>
      </c>
      <c r="M24" s="67" t="str">
        <f t="shared" si="7"/>
        <v>BAJA</v>
      </c>
      <c r="N24" s="70">
        <f t="shared" si="6"/>
        <v>6</v>
      </c>
      <c r="O24" s="339" t="s">
        <v>554</v>
      </c>
      <c r="P24" s="339" t="s">
        <v>555</v>
      </c>
      <c r="Q24" s="311" t="s">
        <v>535</v>
      </c>
    </row>
    <row r="25" spans="1:17" ht="165.75" thickBot="1">
      <c r="A25" s="545"/>
      <c r="B25" s="564"/>
      <c r="C25" s="609"/>
      <c r="D25" s="66">
        <v>14</v>
      </c>
      <c r="E25" s="75" t="s">
        <v>606</v>
      </c>
      <c r="F25" s="339" t="s">
        <v>451</v>
      </c>
      <c r="G25" s="339"/>
      <c r="H25" s="81" t="s">
        <v>248</v>
      </c>
      <c r="I25" s="70" t="str">
        <f t="shared" si="8"/>
        <v>MAYOR</v>
      </c>
      <c r="J25" s="339">
        <v>4</v>
      </c>
      <c r="K25" s="70" t="str">
        <f aca="true" t="shared" si="9" ref="K25:K30">IF(L25=1,"IMPROBABLE",IF(L25=2,"RARO",IF(L25=3,"MODERADO",IF(L25=4,"PROBABLE",IF(L25=5,"CASI CIERTO"," ")))))</f>
        <v>PROBABLE</v>
      </c>
      <c r="L25" s="339">
        <v>4</v>
      </c>
      <c r="M25" s="67" t="str">
        <f t="shared" si="7"/>
        <v>EXTREMA</v>
      </c>
      <c r="N25" s="70">
        <f t="shared" si="6"/>
        <v>16</v>
      </c>
      <c r="O25" s="81" t="s">
        <v>556</v>
      </c>
      <c r="P25" s="339" t="s">
        <v>557</v>
      </c>
      <c r="Q25" s="311" t="s">
        <v>535</v>
      </c>
    </row>
    <row r="26" spans="1:17" ht="135.75" thickBot="1">
      <c r="A26" s="545"/>
      <c r="B26" s="564"/>
      <c r="C26" s="609"/>
      <c r="D26" s="66">
        <v>15</v>
      </c>
      <c r="E26" s="81" t="s">
        <v>711</v>
      </c>
      <c r="F26" s="339" t="s">
        <v>558</v>
      </c>
      <c r="G26" s="339"/>
      <c r="H26" s="81" t="s">
        <v>712</v>
      </c>
      <c r="I26" s="70" t="str">
        <f t="shared" si="8"/>
        <v>MAYOR</v>
      </c>
      <c r="J26" s="339">
        <v>4</v>
      </c>
      <c r="K26" s="70" t="str">
        <f t="shared" si="9"/>
        <v>MODERADO</v>
      </c>
      <c r="L26" s="339">
        <v>3</v>
      </c>
      <c r="M26" s="67" t="str">
        <f t="shared" si="7"/>
        <v>ALTA</v>
      </c>
      <c r="N26" s="70">
        <f t="shared" si="6"/>
        <v>12</v>
      </c>
      <c r="O26" s="81" t="s">
        <v>728</v>
      </c>
      <c r="P26" s="339" t="s">
        <v>729</v>
      </c>
      <c r="Q26" s="311" t="s">
        <v>381</v>
      </c>
    </row>
    <row r="27" spans="1:17" ht="75.75" thickBot="1">
      <c r="A27" s="545"/>
      <c r="B27" s="564"/>
      <c r="C27" s="609"/>
      <c r="D27" s="66">
        <v>16</v>
      </c>
      <c r="E27" s="81" t="s">
        <v>730</v>
      </c>
      <c r="F27" s="339" t="s">
        <v>451</v>
      </c>
      <c r="G27" s="339"/>
      <c r="H27" s="81" t="s">
        <v>731</v>
      </c>
      <c r="I27" s="70" t="str">
        <f t="shared" si="8"/>
        <v>MODERADO</v>
      </c>
      <c r="J27" s="339">
        <v>3</v>
      </c>
      <c r="K27" s="70" t="str">
        <f t="shared" si="9"/>
        <v>PROBABLE</v>
      </c>
      <c r="L27" s="339">
        <v>4</v>
      </c>
      <c r="M27" s="67" t="str">
        <f t="shared" si="7"/>
        <v>ALTA</v>
      </c>
      <c r="N27" s="70">
        <f t="shared" si="6"/>
        <v>12</v>
      </c>
      <c r="O27" s="81" t="s">
        <v>732</v>
      </c>
      <c r="P27" s="339" t="s">
        <v>733</v>
      </c>
      <c r="Q27" s="311" t="s">
        <v>734</v>
      </c>
    </row>
    <row r="28" spans="1:17" ht="75.75" thickBot="1">
      <c r="A28" s="545"/>
      <c r="B28" s="564"/>
      <c r="C28" s="609"/>
      <c r="D28" s="66">
        <v>17</v>
      </c>
      <c r="E28" s="81" t="s">
        <v>607</v>
      </c>
      <c r="F28" s="339" t="s">
        <v>558</v>
      </c>
      <c r="G28" s="339"/>
      <c r="H28" s="81" t="s">
        <v>559</v>
      </c>
      <c r="I28" s="70" t="str">
        <f t="shared" si="8"/>
        <v>MAYOR</v>
      </c>
      <c r="J28" s="339">
        <v>4</v>
      </c>
      <c r="K28" s="70" t="str">
        <f t="shared" si="9"/>
        <v>RARO</v>
      </c>
      <c r="L28" s="339">
        <v>2</v>
      </c>
      <c r="M28" s="67" t="str">
        <f t="shared" si="7"/>
        <v>MODERADA</v>
      </c>
      <c r="N28" s="70">
        <f t="shared" si="6"/>
        <v>8</v>
      </c>
      <c r="O28" s="81" t="s">
        <v>560</v>
      </c>
      <c r="P28" s="339" t="s">
        <v>377</v>
      </c>
      <c r="Q28" s="311" t="s">
        <v>535</v>
      </c>
    </row>
    <row r="29" spans="1:17" ht="120.75" thickBot="1">
      <c r="A29" s="545"/>
      <c r="B29" s="564"/>
      <c r="C29" s="609"/>
      <c r="D29" s="66">
        <v>18</v>
      </c>
      <c r="E29" s="81" t="s">
        <v>561</v>
      </c>
      <c r="F29" s="339" t="s">
        <v>451</v>
      </c>
      <c r="G29" s="339"/>
      <c r="H29" s="81" t="s">
        <v>379</v>
      </c>
      <c r="I29" s="70" t="str">
        <f t="shared" si="8"/>
        <v>CATASTROFICA</v>
      </c>
      <c r="J29" s="339">
        <v>5</v>
      </c>
      <c r="K29" s="70" t="str">
        <f t="shared" si="9"/>
        <v>MODERADO</v>
      </c>
      <c r="L29" s="339">
        <v>3</v>
      </c>
      <c r="M29" s="67" t="str">
        <f t="shared" si="7"/>
        <v>EXTREMA</v>
      </c>
      <c r="N29" s="70">
        <f t="shared" si="6"/>
        <v>15</v>
      </c>
      <c r="O29" s="81" t="s">
        <v>562</v>
      </c>
      <c r="P29" s="339" t="s">
        <v>377</v>
      </c>
      <c r="Q29" s="183" t="s">
        <v>381</v>
      </c>
    </row>
    <row r="30" spans="1:17" ht="75.75" thickBot="1">
      <c r="A30" s="546"/>
      <c r="B30" s="565"/>
      <c r="C30" s="610"/>
      <c r="D30" s="72">
        <v>19</v>
      </c>
      <c r="E30" s="312" t="s">
        <v>563</v>
      </c>
      <c r="F30" s="108" t="s">
        <v>564</v>
      </c>
      <c r="G30" s="312"/>
      <c r="H30" s="108" t="s">
        <v>432</v>
      </c>
      <c r="I30" s="71" t="str">
        <f>IF(J30=1,"INSIGNIFICANTE",IF(J30=2,"MENOR",IF(J30=3,"MODERADO",IF(J30=4,"MAYOR",IF(J30=5,"CATASTROFICA"," ")))))</f>
        <v>MAYOR</v>
      </c>
      <c r="J30" s="338">
        <v>4</v>
      </c>
      <c r="K30" s="71" t="str">
        <f t="shared" si="9"/>
        <v>MODERADO</v>
      </c>
      <c r="L30" s="338">
        <v>3</v>
      </c>
      <c r="M30" s="67" t="str">
        <f t="shared" si="7"/>
        <v>ALTA</v>
      </c>
      <c r="N30" s="71">
        <f t="shared" si="6"/>
        <v>12</v>
      </c>
      <c r="O30" s="312"/>
      <c r="P30" s="312"/>
      <c r="Q30" s="313" t="s">
        <v>608</v>
      </c>
    </row>
  </sheetData>
  <sheetProtection/>
  <mergeCells count="18">
    <mergeCell ref="N2:N4"/>
    <mergeCell ref="O2:O4"/>
    <mergeCell ref="B2:B4"/>
    <mergeCell ref="C2:D4"/>
    <mergeCell ref="E2:E3"/>
    <mergeCell ref="F2:G2"/>
    <mergeCell ref="H2:H3"/>
    <mergeCell ref="I2:J4"/>
    <mergeCell ref="B12:B30"/>
    <mergeCell ref="C12:C30"/>
    <mergeCell ref="A12:A30"/>
    <mergeCell ref="Q5:Q10"/>
    <mergeCell ref="P2:P4"/>
    <mergeCell ref="Q2:Q4"/>
    <mergeCell ref="B5:B10"/>
    <mergeCell ref="C5:C10"/>
    <mergeCell ref="K2:L4"/>
    <mergeCell ref="M2:M4"/>
  </mergeCells>
  <conditionalFormatting sqref="M5:M10 M12:M30">
    <cfRule type="containsText" priority="21" dxfId="3" operator="containsText" stopIfTrue="1" text="MODERADA">
      <formula>NOT(ISERROR(SEARCH("MODERADA",M5)))</formula>
    </cfRule>
    <cfRule type="containsText" priority="22" dxfId="2" operator="containsText" stopIfTrue="1" text="EXTREMA">
      <formula>NOT(ISERROR(SEARCH("EXTREMA",M5)))</formula>
    </cfRule>
    <cfRule type="containsText" priority="23" dxfId="1" operator="containsText" stopIfTrue="1" text="ALTA">
      <formula>NOT(ISERROR(SEARCH("ALTA",M5)))</formula>
    </cfRule>
    <cfRule type="containsText" priority="24" dxfId="0" operator="containsText" stopIfTrue="1" text="BAJA">
      <formula>NOT(ISERROR(SEARCH("BAJA",M5)))</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R15"/>
  <sheetViews>
    <sheetView zoomScale="60" zoomScaleNormal="60" zoomScalePageLayoutView="0" workbookViewId="0" topLeftCell="A12">
      <selection activeCell="M10" sqref="M10:M14"/>
    </sheetView>
  </sheetViews>
  <sheetFormatPr defaultColWidth="11.421875" defaultRowHeight="12.75"/>
  <cols>
    <col min="1" max="1" width="2.57421875" style="298" customWidth="1"/>
    <col min="2" max="2" width="15.421875" style="298" customWidth="1"/>
    <col min="3" max="3" width="32.140625" style="298" customWidth="1"/>
    <col min="4" max="4" width="5.00390625" style="298" customWidth="1"/>
    <col min="5" max="5" width="20.28125" style="298" customWidth="1"/>
    <col min="6" max="6" width="16.7109375" style="298" customWidth="1"/>
    <col min="7" max="7" width="16.421875" style="298" customWidth="1"/>
    <col min="8" max="8" width="22.8515625" style="298" customWidth="1"/>
    <col min="9" max="9" width="23.421875" style="298" customWidth="1"/>
    <col min="10" max="10" width="4.57421875" style="298" customWidth="1"/>
    <col min="11" max="11" width="20.421875" style="298" customWidth="1"/>
    <col min="12" max="12" width="6.28125" style="298" customWidth="1"/>
    <col min="13" max="13" width="22.140625" style="298" customWidth="1"/>
    <col min="14" max="14" width="19.28125" style="298" customWidth="1"/>
    <col min="15" max="15" width="18.421875" style="298" customWidth="1"/>
    <col min="16" max="16" width="24.00390625" style="298" customWidth="1"/>
    <col min="17" max="17" width="25.57421875" style="298" customWidth="1"/>
    <col min="18" max="16384" width="11.421875" style="298" customWidth="1"/>
  </cols>
  <sheetData>
    <row r="1" ht="15.75" thickBot="1"/>
    <row r="2" spans="2:18" ht="15.75">
      <c r="B2" s="464" t="s">
        <v>163</v>
      </c>
      <c r="C2" s="495" t="s">
        <v>164</v>
      </c>
      <c r="D2" s="495"/>
      <c r="E2" s="495" t="s">
        <v>285</v>
      </c>
      <c r="F2" s="495" t="s">
        <v>26</v>
      </c>
      <c r="G2" s="495"/>
      <c r="H2" s="495" t="s">
        <v>8</v>
      </c>
      <c r="I2" s="495" t="s">
        <v>166</v>
      </c>
      <c r="J2" s="495"/>
      <c r="K2" s="495" t="s">
        <v>167</v>
      </c>
      <c r="L2" s="524"/>
      <c r="M2" s="495" t="s">
        <v>313</v>
      </c>
      <c r="N2" s="495" t="s">
        <v>314</v>
      </c>
      <c r="O2" s="495" t="s">
        <v>17</v>
      </c>
      <c r="P2" s="495" t="s">
        <v>170</v>
      </c>
      <c r="Q2" s="498" t="s">
        <v>169</v>
      </c>
      <c r="R2" s="316"/>
    </row>
    <row r="3" spans="2:18" ht="15.75">
      <c r="B3" s="465"/>
      <c r="C3" s="496"/>
      <c r="D3" s="496"/>
      <c r="E3" s="515"/>
      <c r="F3" s="284" t="s">
        <v>31</v>
      </c>
      <c r="G3" s="284" t="s">
        <v>32</v>
      </c>
      <c r="H3" s="496"/>
      <c r="I3" s="496"/>
      <c r="J3" s="496"/>
      <c r="K3" s="515"/>
      <c r="L3" s="515"/>
      <c r="M3" s="496"/>
      <c r="N3" s="496"/>
      <c r="O3" s="496"/>
      <c r="P3" s="496"/>
      <c r="Q3" s="499"/>
      <c r="R3" s="316"/>
    </row>
    <row r="4" spans="2:18" ht="32.25" thickBot="1">
      <c r="B4" s="466"/>
      <c r="C4" s="497"/>
      <c r="D4" s="497"/>
      <c r="E4" s="285" t="s">
        <v>299</v>
      </c>
      <c r="F4" s="285" t="s">
        <v>448</v>
      </c>
      <c r="G4" s="285" t="s">
        <v>7</v>
      </c>
      <c r="H4" s="285" t="s">
        <v>449</v>
      </c>
      <c r="I4" s="497"/>
      <c r="J4" s="497"/>
      <c r="K4" s="525"/>
      <c r="L4" s="525"/>
      <c r="M4" s="497"/>
      <c r="N4" s="497"/>
      <c r="O4" s="497"/>
      <c r="P4" s="497"/>
      <c r="Q4" s="500"/>
      <c r="R4" s="316"/>
    </row>
    <row r="5" spans="2:18" ht="105" hidden="1">
      <c r="B5" s="579" t="s">
        <v>296</v>
      </c>
      <c r="C5" s="619" t="s">
        <v>609</v>
      </c>
      <c r="D5" s="290">
        <v>1</v>
      </c>
      <c r="E5" s="138" t="s">
        <v>610</v>
      </c>
      <c r="F5" s="290" t="s">
        <v>303</v>
      </c>
      <c r="G5" s="290" t="s">
        <v>243</v>
      </c>
      <c r="H5" s="139" t="s">
        <v>565</v>
      </c>
      <c r="I5" s="79" t="str">
        <f>IF(J5=1,"INSIGNIFICANTE",IF(J5=2,"MENOR",IF(J5=3,"MODERADO",IF(J5=4,"MAYOR",IF(J5=5,"CATASTROFICA"," ")))))</f>
        <v>CATASTROFICA</v>
      </c>
      <c r="J5" s="295">
        <v>5</v>
      </c>
      <c r="K5" s="79" t="str">
        <f>IF(L5=1,"IMPROBABLE",IF(L5=2,"RARO",IF(L5=3,"MODERADO",IF(L5=4,"PROBABLE",IF(L5=5,"CASI CIERTO"," ")))))</f>
        <v>PROBABLE</v>
      </c>
      <c r="L5" s="295">
        <v>4</v>
      </c>
      <c r="M5" s="79" t="str">
        <f>IF(N5&lt;5,"BAJA",IF(N5=6," MODERADA",IF(N5=5,"ALTA",IF(N5=8,"ALTA",IF(N5=9,"ALTA",IF(N5&gt;9,"EXTREMA"," "))))))</f>
        <v>EXTREMA</v>
      </c>
      <c r="N5" s="79">
        <f>J5*L5</f>
        <v>20</v>
      </c>
      <c r="O5" s="138" t="s">
        <v>611</v>
      </c>
      <c r="P5" s="290" t="s">
        <v>612</v>
      </c>
      <c r="Q5" s="541"/>
      <c r="R5" s="316"/>
    </row>
    <row r="6" spans="2:18" ht="225" hidden="1">
      <c r="B6" s="580"/>
      <c r="C6" s="568"/>
      <c r="D6" s="66">
        <f>D5+1</f>
        <v>2</v>
      </c>
      <c r="E6" s="55" t="s">
        <v>613</v>
      </c>
      <c r="F6" s="66" t="s">
        <v>303</v>
      </c>
      <c r="G6" s="291"/>
      <c r="H6" s="99" t="s">
        <v>267</v>
      </c>
      <c r="I6" s="70" t="str">
        <f>IF(J6=1,"INSIGNIFICANTE",IF(J6=2,"MENOR",IF(J6=3,"MODERADO",IF(J6=4,"MAYOR",IF(J6=5,"CATASTROFICA"," ")))))</f>
        <v>MAYOR</v>
      </c>
      <c r="J6" s="284">
        <v>4</v>
      </c>
      <c r="K6" s="70" t="str">
        <f>IF(L6=1,"IMPROBABLE",IF(L6=2,"RARO",IF(L6=3,"MODERADO",IF(L6=4,"PROBABLE",IF(L6=5,"CASI CIERTO"," ")))))</f>
        <v>MODERADO</v>
      </c>
      <c r="L6" s="284">
        <v>3</v>
      </c>
      <c r="M6" s="70" t="str">
        <f>IF(N6&lt;5,"BAJA",IF(N6=6," MODERADA",IF(N6=5,"ALTA",IF(N6=8,"ALTA",IF(N6=9,"ALTA",IF(N6&gt;9,"EXTREMA"," "))))))</f>
        <v>EXTREMA</v>
      </c>
      <c r="N6" s="70">
        <f>J6*L6</f>
        <v>12</v>
      </c>
      <c r="O6" s="55" t="s">
        <v>571</v>
      </c>
      <c r="P6" s="291" t="s">
        <v>612</v>
      </c>
      <c r="Q6" s="542"/>
      <c r="R6" s="316"/>
    </row>
    <row r="7" spans="2:18" ht="225" hidden="1">
      <c r="B7" s="580"/>
      <c r="C7" s="568"/>
      <c r="D7" s="66">
        <f>D6+1</f>
        <v>3</v>
      </c>
      <c r="E7" s="55" t="s">
        <v>346</v>
      </c>
      <c r="F7" s="291" t="s">
        <v>451</v>
      </c>
      <c r="G7" s="291"/>
      <c r="H7" s="135" t="s">
        <v>267</v>
      </c>
      <c r="I7" s="70" t="str">
        <f>IF(J7=1,"INSIGNIFICANTE",IF(J7=2,"MENOR",IF(J7=3,"MODERADO",IF(J7=4,"MAYOR",IF(J7=5,"CATASTROFICA"," ")))))</f>
        <v>CATASTROFICA</v>
      </c>
      <c r="J7" s="284">
        <v>5</v>
      </c>
      <c r="K7" s="70" t="str">
        <f>IF(L7=1,"IMPROBABLE",IF(L7=2,"RARO",IF(L7=3,"MODERADO",IF(L7=4,"PROBABLE",IF(L7=5,"CASI CIERTO"," ")))))</f>
        <v>PROBABLE</v>
      </c>
      <c r="L7" s="284">
        <v>4</v>
      </c>
      <c r="M7" s="70" t="str">
        <f>IF(N7&lt;5,"BAJA",IF(N7=6," MODERADA",IF(N7=5,"ALTA",IF(N7=8,"ALTA",IF(N7=9,"ALTA",IF(N7&gt;9,"EXTREMA"," "))))))</f>
        <v>EXTREMA</v>
      </c>
      <c r="N7" s="70">
        <f>J7*L7</f>
        <v>20</v>
      </c>
      <c r="O7" s="55" t="s">
        <v>614</v>
      </c>
      <c r="P7" s="291" t="s">
        <v>612</v>
      </c>
      <c r="Q7" s="542"/>
      <c r="R7" s="316"/>
    </row>
    <row r="8" spans="2:18" ht="90.75" hidden="1" thickBot="1">
      <c r="B8" s="581"/>
      <c r="C8" s="569"/>
      <c r="D8" s="72">
        <f>D7+1</f>
        <v>4</v>
      </c>
      <c r="E8" s="280" t="s">
        <v>615</v>
      </c>
      <c r="F8" s="292" t="s">
        <v>616</v>
      </c>
      <c r="G8" s="292"/>
      <c r="H8" s="108" t="s">
        <v>544</v>
      </c>
      <c r="I8" s="71" t="str">
        <f>IF(J8=1,"INSIGNIFICANTE",IF(J8=2,"MENOR",IF(J8=3,"MODERADO",IF(J8=4,"MAYOR",IF(J8=5,"CATASTROFICA"," ")))))</f>
        <v>MAYOR</v>
      </c>
      <c r="J8" s="285">
        <v>4</v>
      </c>
      <c r="K8" s="71" t="str">
        <f>IF(L8=1,"IMPROBABLE",IF(L8=2,"RARO",IF(L8=3,"MODERADO",IF(L8=4,"PROBABLE",IF(L8=5,"CASI CIERTO"," ")))))</f>
        <v>PROBABLE</v>
      </c>
      <c r="L8" s="285">
        <v>4</v>
      </c>
      <c r="M8" s="71" t="str">
        <f>IF(N8&lt;5,"BAJA",IF(N8=6," MODERADA",IF(N8=5,"ALTA",IF(N8=8,"ALTA",IF(N8=9,"ALTA",IF(N8&gt;9,"EXTREMA"," "))))))</f>
        <v>EXTREMA</v>
      </c>
      <c r="N8" s="71">
        <f>J8*L8</f>
        <v>16</v>
      </c>
      <c r="O8" s="137" t="s">
        <v>617</v>
      </c>
      <c r="P8" s="292" t="s">
        <v>618</v>
      </c>
      <c r="Q8" s="543"/>
      <c r="R8" s="316"/>
    </row>
    <row r="9" spans="2:18" ht="16.5" thickBot="1">
      <c r="B9" s="317"/>
      <c r="C9" s="209"/>
      <c r="D9" s="133"/>
      <c r="E9" s="134"/>
      <c r="F9" s="133"/>
      <c r="G9" s="133"/>
      <c r="H9" s="133"/>
      <c r="I9" s="82"/>
      <c r="J9" s="132"/>
      <c r="K9" s="82"/>
      <c r="L9" s="132"/>
      <c r="M9" s="82"/>
      <c r="N9" s="82"/>
      <c r="O9" s="176"/>
      <c r="P9" s="176"/>
      <c r="Q9" s="133"/>
      <c r="R9" s="318"/>
    </row>
    <row r="10" spans="1:18" ht="180.75" thickBot="1">
      <c r="A10" s="598">
        <v>6</v>
      </c>
      <c r="B10" s="600" t="s">
        <v>396</v>
      </c>
      <c r="C10" s="567" t="s">
        <v>414</v>
      </c>
      <c r="D10" s="164">
        <v>1</v>
      </c>
      <c r="E10" s="160" t="s">
        <v>619</v>
      </c>
      <c r="F10" s="164" t="s">
        <v>488</v>
      </c>
      <c r="G10" s="164"/>
      <c r="H10" s="163" t="s">
        <v>565</v>
      </c>
      <c r="I10" s="67" t="str">
        <f>IF(J10=1,"INSIGNIFICANTE",IF(J10=2,"MENOR",IF(J10=3,"MODERADO",IF(J10=4,"MAYOR",IF(J10=5,"CATASTROFICA"," ")))))</f>
        <v>CATASTROFICA</v>
      </c>
      <c r="J10" s="283">
        <v>5</v>
      </c>
      <c r="K10" s="67" t="str">
        <f>IF(L10=1,"IMPROBABLE",IF(L10=2,"RARO",IF(L10=3,"MODERADO",IF(L10=4,"PROBABLE",IF(L10=5,"CASI CIERTO"," ")))))</f>
        <v>IMPROBABLE</v>
      </c>
      <c r="L10" s="283">
        <v>1</v>
      </c>
      <c r="M10" s="67" t="str">
        <f>IF(N10&lt;7,"BAJA",IF(N10=8,"MODERADA",IF(N10=9,"MODERADA",IF(N10=10,"ALTA",IF(N10=12,"ALTA",IF(N10&gt;14,"EXTREMA"," "))))))</f>
        <v>BAJA</v>
      </c>
      <c r="N10" s="67">
        <f>J10*L10</f>
        <v>5</v>
      </c>
      <c r="O10" s="160" t="s">
        <v>566</v>
      </c>
      <c r="P10" s="164" t="s">
        <v>567</v>
      </c>
      <c r="Q10" s="557" t="s">
        <v>568</v>
      </c>
      <c r="R10" s="318"/>
    </row>
    <row r="11" spans="1:18" ht="90.75" thickBot="1">
      <c r="A11" s="599"/>
      <c r="B11" s="601"/>
      <c r="C11" s="568"/>
      <c r="D11" s="66">
        <v>2</v>
      </c>
      <c r="E11" s="55" t="s">
        <v>569</v>
      </c>
      <c r="F11" s="66" t="s">
        <v>488</v>
      </c>
      <c r="G11" s="291"/>
      <c r="H11" s="99" t="s">
        <v>267</v>
      </c>
      <c r="I11" s="70" t="str">
        <f>IF(J11=1,"INSIGNIFICANTE",IF(J11=2,"MENOR",IF(J11=3,"MODERADO",IF(J11=4,"MAYOR",IF(J11=5,"CATASTROFICA"," ")))))</f>
        <v>MAYOR</v>
      </c>
      <c r="J11" s="284">
        <v>4</v>
      </c>
      <c r="K11" s="70" t="str">
        <f>IF(L11=1,"IMPROBABLE",IF(L11=2,"RARO",IF(L11=3,"MODERADO",IF(L11=4,"PROBABLE",IF(L11=5,"CASI CIERTO"," ")))))</f>
        <v>RARO</v>
      </c>
      <c r="L11" s="284">
        <v>2</v>
      </c>
      <c r="M11" s="67" t="str">
        <f>IF(N11&lt;7,"BAJA",IF(N11=8,"MODERADA",IF(N11=9,"MODERADA",IF(N11=10,"ALTA",IF(N11=12,"ALTA",IF(N11&gt;14,"EXTREMA"," "))))))</f>
        <v>MODERADA</v>
      </c>
      <c r="N11" s="70">
        <f>J11*L11</f>
        <v>8</v>
      </c>
      <c r="O11" s="55" t="s">
        <v>440</v>
      </c>
      <c r="P11" s="291" t="s">
        <v>570</v>
      </c>
      <c r="Q11" s="558"/>
      <c r="R11" s="318"/>
    </row>
    <row r="12" spans="1:18" ht="225.75" thickBot="1">
      <c r="A12" s="599"/>
      <c r="B12" s="601"/>
      <c r="C12" s="568"/>
      <c r="D12" s="66">
        <v>3</v>
      </c>
      <c r="E12" s="55" t="s">
        <v>346</v>
      </c>
      <c r="F12" s="291" t="s">
        <v>451</v>
      </c>
      <c r="G12" s="291"/>
      <c r="H12" s="135" t="s">
        <v>267</v>
      </c>
      <c r="I12" s="70" t="str">
        <f>IF(J12=1,"INSIGNIFICANTE",IF(J12=2,"MENOR",IF(J12=3,"MODERADO",IF(J12=4,"MAYOR",IF(J12=5,"CATASTROFICA"," ")))))</f>
        <v>CATASTROFICA</v>
      </c>
      <c r="J12" s="284">
        <v>5</v>
      </c>
      <c r="K12" s="70" t="str">
        <f>IF(L12=1,"IMPROBABLE",IF(L12=2,"RARO",IF(L12=3,"MODERADO",IF(L12=4,"PROBABLE",IF(L12=5,"CASI CIERTO"," ")))))</f>
        <v>RARO</v>
      </c>
      <c r="L12" s="284">
        <v>2</v>
      </c>
      <c r="M12" s="67" t="str">
        <f>IF(N12&lt;7,"BAJA",IF(N12=8,"MODERADA",IF(N12=9,"MODERADA",IF(N12=10,"ALTA",IF(N12=12,"ALTA",IF(N12&gt;14,"EXTREMA"," "))))))</f>
        <v>ALTA</v>
      </c>
      <c r="N12" s="70">
        <f>J12*L12</f>
        <v>10</v>
      </c>
      <c r="O12" s="55" t="s">
        <v>614</v>
      </c>
      <c r="P12" s="291" t="s">
        <v>572</v>
      </c>
      <c r="Q12" s="558"/>
      <c r="R12" s="318"/>
    </row>
    <row r="13" spans="1:18" ht="96" customHeight="1" thickBot="1">
      <c r="A13" s="599"/>
      <c r="B13" s="601"/>
      <c r="C13" s="568"/>
      <c r="D13" s="66">
        <v>4</v>
      </c>
      <c r="E13" s="55" t="s">
        <v>573</v>
      </c>
      <c r="F13" s="291" t="s">
        <v>574</v>
      </c>
      <c r="G13" s="291"/>
      <c r="H13" s="135" t="s">
        <v>620</v>
      </c>
      <c r="I13" s="70" t="str">
        <f>IF(J13=1,"INSIGNIFICANTE",IF(J13=2,"MENOR",IF(J13=3,"MODERADO",IF(J13=4,"MAYOR",IF(J13=5,"CATASTROFICA"," ")))))</f>
        <v>MODERADO</v>
      </c>
      <c r="J13" s="284">
        <v>3</v>
      </c>
      <c r="K13" s="70" t="str">
        <f>IF(L13=1,"IMPROBABLE",IF(L13=2,"RARO",IF(L13=3,"MODERADO",IF(L13=4,"PROBABLE",IF(L13=5,"CASI CIERTO"," ")))))</f>
        <v>CASI CIERTO</v>
      </c>
      <c r="L13" s="284">
        <v>5</v>
      </c>
      <c r="M13" s="67" t="str">
        <f>IF(N13&lt;7,"BAJA",IF(N13=8,"MODERADA",IF(N13=9,"MODERADA",IF(N13=10,"ALTA",IF(N13=12,"ALTA",IF(N13&gt;14,"EXTREMA"," "))))))</f>
        <v>EXTREMA</v>
      </c>
      <c r="N13" s="70">
        <f>J13*L13</f>
        <v>15</v>
      </c>
      <c r="O13" s="55" t="s">
        <v>621</v>
      </c>
      <c r="P13" s="291" t="s">
        <v>622</v>
      </c>
      <c r="Q13" s="558"/>
      <c r="R13" s="318"/>
    </row>
    <row r="14" spans="1:18" ht="141.75" customHeight="1" thickBot="1">
      <c r="A14" s="599"/>
      <c r="B14" s="602"/>
      <c r="C14" s="569"/>
      <c r="D14" s="72">
        <v>5</v>
      </c>
      <c r="E14" s="314" t="s">
        <v>623</v>
      </c>
      <c r="F14" s="292" t="s">
        <v>441</v>
      </c>
      <c r="G14" s="292" t="s">
        <v>442</v>
      </c>
      <c r="H14" s="315" t="s">
        <v>624</v>
      </c>
      <c r="I14" s="71" t="str">
        <f>IF(J14=1,"INSIGNIFICANTE",IF(J14=2,"MENOR",IF(J14=3,"MODERADO",IF(J14=4,"MAYOR",IF(J14=5,"CATASTROFICA"," ")))))</f>
        <v>MODERADO</v>
      </c>
      <c r="J14" s="285">
        <v>3</v>
      </c>
      <c r="K14" s="71" t="str">
        <f>IF(L14=1,"IMPROBABLE",IF(L14=2,"RARO",IF(L14=3,"MODERADO",IF(L14=4,"PROBABLE",IF(L14=5,"CASI CIERTO"," ")))))</f>
        <v>MODERADO</v>
      </c>
      <c r="L14" s="285">
        <v>3</v>
      </c>
      <c r="M14" s="67" t="str">
        <f>IF(N14&lt;7,"BAJA",IF(N14=8,"MODERADA",IF(N14=9,"MODERADA",IF(N14=10,"ALTA",IF(N14=12,"ALTA",IF(N14&gt;14,"EXTREMA"," "))))))</f>
        <v>MODERADA</v>
      </c>
      <c r="N14" s="71">
        <f>J14*L14</f>
        <v>9</v>
      </c>
      <c r="O14" s="314" t="s">
        <v>625</v>
      </c>
      <c r="P14" s="292" t="s">
        <v>443</v>
      </c>
      <c r="Q14" s="559"/>
      <c r="R14" s="318"/>
    </row>
    <row r="15" spans="2:18" ht="15">
      <c r="B15" s="319"/>
      <c r="C15" s="319"/>
      <c r="D15" s="319"/>
      <c r="E15" s="319"/>
      <c r="F15" s="319"/>
      <c r="G15" s="319"/>
      <c r="H15" s="319"/>
      <c r="I15" s="319"/>
      <c r="J15" s="319"/>
      <c r="K15" s="319"/>
      <c r="L15" s="319"/>
      <c r="M15" s="319"/>
      <c r="N15" s="319"/>
      <c r="O15" s="319"/>
      <c r="P15" s="319"/>
      <c r="Q15" s="319"/>
      <c r="R15" s="319"/>
    </row>
  </sheetData>
  <sheetProtection/>
  <mergeCells count="19">
    <mergeCell ref="A10:A14"/>
    <mergeCell ref="B10:B14"/>
    <mergeCell ref="C10:C14"/>
    <mergeCell ref="Q10:Q14"/>
    <mergeCell ref="M2:M4"/>
    <mergeCell ref="I2:J4"/>
    <mergeCell ref="B5:B8"/>
    <mergeCell ref="C5:C8"/>
    <mergeCell ref="K2:L4"/>
    <mergeCell ref="Q5:Q8"/>
    <mergeCell ref="N2:N4"/>
    <mergeCell ref="O2:O4"/>
    <mergeCell ref="P2:P4"/>
    <mergeCell ref="Q2:Q4"/>
    <mergeCell ref="B2:B4"/>
    <mergeCell ref="C2:D4"/>
    <mergeCell ref="E2:E3"/>
    <mergeCell ref="F2:G2"/>
    <mergeCell ref="H2:H3"/>
  </mergeCells>
  <conditionalFormatting sqref="M5:M9">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conditionalFormatting sqref="M10:M14">
    <cfRule type="containsText" priority="1" dxfId="3" operator="containsText" stopIfTrue="1" text="MODERADA">
      <formula>NOT(ISERROR(SEARCH("MODERADA",M10)))</formula>
    </cfRule>
    <cfRule type="containsText" priority="2" dxfId="2" operator="containsText" stopIfTrue="1" text="EXTREMA">
      <formula>NOT(ISERROR(SEARCH("EXTREMA",M10)))</formula>
    </cfRule>
    <cfRule type="containsText" priority="3" dxfId="1" operator="containsText" stopIfTrue="1" text="ALTA">
      <formula>NOT(ISERROR(SEARCH("ALTA",M10)))</formula>
    </cfRule>
    <cfRule type="containsText" priority="4" dxfId="0" operator="containsText" stopIfTrue="1" text="BAJA">
      <formula>NOT(ISERROR(SEARCH("BAJA",M10)))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Q12"/>
  <sheetViews>
    <sheetView zoomScale="60" zoomScaleNormal="60" zoomScalePageLayoutView="0" workbookViewId="0" topLeftCell="A1">
      <pane xSplit="5" ySplit="4" topLeftCell="G9" activePane="bottomRight" state="frozen"/>
      <selection pane="topLeft" activeCell="A1" sqref="A1"/>
      <selection pane="topRight" activeCell="F1" sqref="F1"/>
      <selection pane="bottomLeft" activeCell="A5" sqref="A5"/>
      <selection pane="bottomRight" activeCell="M8" sqref="M8:M12"/>
    </sheetView>
  </sheetViews>
  <sheetFormatPr defaultColWidth="11.421875" defaultRowHeight="12.75"/>
  <cols>
    <col min="1" max="1" width="2.57421875" style="298" customWidth="1"/>
    <col min="2" max="2" width="14.7109375" style="298" customWidth="1"/>
    <col min="3" max="3" width="32.28125" style="298" customWidth="1"/>
    <col min="4" max="4" width="3.57421875" style="298" customWidth="1"/>
    <col min="5" max="5" width="35.7109375" style="298" customWidth="1"/>
    <col min="6" max="6" width="29.140625" style="298" customWidth="1"/>
    <col min="7" max="7" width="14.8515625" style="298" customWidth="1"/>
    <col min="8" max="8" width="25.7109375" style="298" customWidth="1"/>
    <col min="9" max="9" width="21.57421875" style="298" customWidth="1"/>
    <col min="10" max="10" width="4.57421875" style="298" customWidth="1"/>
    <col min="11" max="11" width="20.421875" style="298" customWidth="1"/>
    <col min="12" max="12" width="4.7109375" style="298" customWidth="1"/>
    <col min="13" max="13" width="22.7109375" style="298" customWidth="1"/>
    <col min="14" max="14" width="21.421875" style="298" customWidth="1"/>
    <col min="15" max="15" width="26.28125" style="298" customWidth="1"/>
    <col min="16" max="16" width="24.00390625" style="298" customWidth="1"/>
    <col min="17" max="17" width="26.140625" style="298" customWidth="1"/>
    <col min="18" max="16384" width="11.421875" style="298" customWidth="1"/>
  </cols>
  <sheetData>
    <row r="1" ht="15.75" thickBot="1"/>
    <row r="2" spans="2:17" ht="15.75">
      <c r="B2" s="464" t="s">
        <v>163</v>
      </c>
      <c r="C2" s="495" t="s">
        <v>164</v>
      </c>
      <c r="D2" s="495"/>
      <c r="E2" s="495" t="s">
        <v>285</v>
      </c>
      <c r="F2" s="495" t="s">
        <v>26</v>
      </c>
      <c r="G2" s="495"/>
      <c r="H2" s="495" t="s">
        <v>8</v>
      </c>
      <c r="I2" s="495" t="s">
        <v>166</v>
      </c>
      <c r="J2" s="495"/>
      <c r="K2" s="495" t="s">
        <v>167</v>
      </c>
      <c r="L2" s="524"/>
      <c r="M2" s="495" t="s">
        <v>429</v>
      </c>
      <c r="N2" s="495" t="s">
        <v>313</v>
      </c>
      <c r="O2" s="495" t="s">
        <v>17</v>
      </c>
      <c r="P2" s="495" t="s">
        <v>170</v>
      </c>
      <c r="Q2" s="498" t="s">
        <v>169</v>
      </c>
    </row>
    <row r="3" spans="2:17" ht="15.75">
      <c r="B3" s="465"/>
      <c r="C3" s="496"/>
      <c r="D3" s="496"/>
      <c r="E3" s="515"/>
      <c r="F3" s="322" t="s">
        <v>31</v>
      </c>
      <c r="G3" s="322" t="s">
        <v>32</v>
      </c>
      <c r="H3" s="496"/>
      <c r="I3" s="496"/>
      <c r="J3" s="496"/>
      <c r="K3" s="515"/>
      <c r="L3" s="515"/>
      <c r="M3" s="496"/>
      <c r="N3" s="496"/>
      <c r="O3" s="496"/>
      <c r="P3" s="496"/>
      <c r="Q3" s="499"/>
    </row>
    <row r="4" spans="2:17" ht="32.25" thickBot="1">
      <c r="B4" s="466"/>
      <c r="C4" s="497"/>
      <c r="D4" s="497"/>
      <c r="E4" s="323" t="s">
        <v>299</v>
      </c>
      <c r="F4" s="323" t="s">
        <v>448</v>
      </c>
      <c r="G4" s="323" t="s">
        <v>7</v>
      </c>
      <c r="H4" s="323" t="s">
        <v>449</v>
      </c>
      <c r="I4" s="497"/>
      <c r="J4" s="497"/>
      <c r="K4" s="525"/>
      <c r="L4" s="525"/>
      <c r="M4" s="497"/>
      <c r="N4" s="497"/>
      <c r="O4" s="497"/>
      <c r="P4" s="497"/>
      <c r="Q4" s="500"/>
    </row>
    <row r="5" spans="2:17" ht="90" hidden="1">
      <c r="B5" s="620" t="s">
        <v>237</v>
      </c>
      <c r="C5" s="538" t="s">
        <v>350</v>
      </c>
      <c r="D5" s="327">
        <v>1</v>
      </c>
      <c r="E5" s="93" t="s">
        <v>238</v>
      </c>
      <c r="F5" s="326" t="s">
        <v>451</v>
      </c>
      <c r="G5" s="326"/>
      <c r="H5" s="93" t="s">
        <v>703</v>
      </c>
      <c r="I5" s="79" t="str">
        <f>IF(J5=1,"INSIGNIFICANTE",IF(J5=2,"MENOR",IF(J5=3,"MODERADO",IF(J5=4,"MAYOR",IF(J5=5,"CATASTROFICA"," ")))))</f>
        <v>MAYOR</v>
      </c>
      <c r="J5" s="143">
        <v>4</v>
      </c>
      <c r="K5" s="79" t="str">
        <f>IF(L5=1,"IMPROBABLE",IF(L5=2,"RARO",IF(L5=3,"MODERADO",IF(L5=4,"PROBABLE",IF(L5=5,"CASI CIERTO"," ")))))</f>
        <v>RARO</v>
      </c>
      <c r="L5" s="143">
        <v>2</v>
      </c>
      <c r="M5" s="79" t="str">
        <f>IF(N5&lt;5,"BAJA",IF(N5=6," MODERADA",IF(N5=5,"ALTA",IF(N5=8,"ALTA",IF(N5=9,"ALTA",IF(N5&gt;9,"EXTREMA"," "))))))</f>
        <v>ALTA</v>
      </c>
      <c r="N5" s="79">
        <f>J5*L5</f>
        <v>8</v>
      </c>
      <c r="O5" s="93" t="s">
        <v>704</v>
      </c>
      <c r="P5" s="326" t="s">
        <v>633</v>
      </c>
      <c r="Q5" s="541" t="s">
        <v>351</v>
      </c>
    </row>
    <row r="6" spans="2:17" ht="90.75" hidden="1" thickBot="1">
      <c r="B6" s="621"/>
      <c r="C6" s="540"/>
      <c r="D6" s="321">
        <f>D5+1</f>
        <v>2</v>
      </c>
      <c r="E6" s="108" t="s">
        <v>239</v>
      </c>
      <c r="F6" s="325" t="s">
        <v>451</v>
      </c>
      <c r="G6" s="325"/>
      <c r="H6" s="108" t="s">
        <v>270</v>
      </c>
      <c r="I6" s="71" t="str">
        <f>IF(J6=1,"INSIGNIFICANTE",IF(J6=2,"MENOR",IF(J6=3,"MODERADO",IF(J6=4,"MAYOR",IF(J6=5,"CATASTROFICA"," ")))))</f>
        <v>MODERADO</v>
      </c>
      <c r="J6" s="142">
        <v>3</v>
      </c>
      <c r="K6" s="71" t="str">
        <f>IF(L6=1,"IMPROBABLE",IF(L6=2,"RARO",IF(L6=3,"MODERADO",IF(L6=4,"PROBABLE",IF(L6=5,"CASI CIERTO"," ")))))</f>
        <v>MODERADO</v>
      </c>
      <c r="L6" s="142">
        <v>3</v>
      </c>
      <c r="M6" s="71" t="str">
        <f>IF(N6&lt;5,"BAJA",IF(N6=6," MODERADA",IF(N6=5,"ALTA",IF(N6=8,"ALTA",IF(N6=9,"ALTA",IF(N6&gt;9,"EXTREMA"," "))))))</f>
        <v>ALTA</v>
      </c>
      <c r="N6" s="71">
        <f>J6*L6</f>
        <v>9</v>
      </c>
      <c r="O6" s="108" t="s">
        <v>705</v>
      </c>
      <c r="P6" s="325" t="s">
        <v>706</v>
      </c>
      <c r="Q6" s="543"/>
    </row>
    <row r="7" ht="15"/>
    <row r="8" spans="1:17" ht="152.25" customHeight="1">
      <c r="A8" s="555">
        <v>7</v>
      </c>
      <c r="B8" s="549" t="s">
        <v>395</v>
      </c>
      <c r="C8" s="539" t="s">
        <v>401</v>
      </c>
      <c r="D8" s="320">
        <v>1</v>
      </c>
      <c r="E8" s="75" t="s">
        <v>689</v>
      </c>
      <c r="F8" s="324" t="s">
        <v>488</v>
      </c>
      <c r="G8" s="324"/>
      <c r="H8" s="75" t="s">
        <v>693</v>
      </c>
      <c r="I8" s="70" t="str">
        <f>IF(J8=1,"INSIGNIFICANTE",IF(J8=2,"MENOR",IF(J8=3,"MODERADO",IF(J8=4,"MAYOR",IF(J8=5,"CATASTROFICA"," ")))))</f>
        <v>MAYOR</v>
      </c>
      <c r="J8" s="173">
        <v>4</v>
      </c>
      <c r="K8" s="70" t="str">
        <f>IF(L8=1,"IMPROBABLE",IF(L8=2,"RARO",IF(L8=3,"MODERADO",IF(L8=4,"PROBABLE",IF(L8=5,"CASI CIERTO"," ")))))</f>
        <v>CASI CIERTO</v>
      </c>
      <c r="L8" s="173">
        <v>5</v>
      </c>
      <c r="M8" s="70" t="str">
        <f>IF(N8&lt;7,"BAJA",IF(N8=8,"MODERADA",IF(N8=9,"MODERADA",IF(N8=10,"ALTA",IF(N8=12,"ALTA",IF(N8&gt;14,"EXTREMA"," "))))))</f>
        <v>EXTREMA</v>
      </c>
      <c r="N8" s="70">
        <f>J8*L8</f>
        <v>20</v>
      </c>
      <c r="O8" s="75" t="s">
        <v>694</v>
      </c>
      <c r="P8" s="324" t="s">
        <v>707</v>
      </c>
      <c r="Q8" s="515" t="s">
        <v>351</v>
      </c>
    </row>
    <row r="9" spans="1:17" ht="97.5" customHeight="1">
      <c r="A9" s="555"/>
      <c r="B9" s="549"/>
      <c r="C9" s="539"/>
      <c r="D9" s="320">
        <v>2</v>
      </c>
      <c r="E9" s="75" t="s">
        <v>415</v>
      </c>
      <c r="F9" s="324" t="s">
        <v>690</v>
      </c>
      <c r="G9" s="324"/>
      <c r="H9" s="75" t="s">
        <v>695</v>
      </c>
      <c r="I9" s="70" t="str">
        <f>IF(J9=1,"INSIGNIFICANTE",IF(J9=2,"MENOR",IF(J9=3,"MODERADO",IF(J9=4,"MAYOR",IF(J9=5,"CATASTROFICA"," ")))))</f>
        <v>MODERADO</v>
      </c>
      <c r="J9" s="173">
        <v>3</v>
      </c>
      <c r="K9" s="70" t="str">
        <f>IF(L9=1,"IMPROBABLE",IF(L9=2,"RARO",IF(L9=3,"MODERADO",IF(L9=4,"PROBABLE",IF(L9=5,"CASI CIERTO"," ")))))</f>
        <v>PROBABLE</v>
      </c>
      <c r="L9" s="173">
        <v>4</v>
      </c>
      <c r="M9" s="70" t="str">
        <f>IF(N9&lt;7,"BAJA",IF(N9=8,"MODERADA",IF(N9=9,"MODERADA",IF(N9=10,"ALTA",IF(N9=12,"ALTA",IF(N9&gt;14,"EXTREMA"," "))))))</f>
        <v>ALTA</v>
      </c>
      <c r="N9" s="70">
        <f>J9*L9</f>
        <v>12</v>
      </c>
      <c r="O9" s="75" t="s">
        <v>696</v>
      </c>
      <c r="P9" s="324" t="s">
        <v>697</v>
      </c>
      <c r="Q9" s="515"/>
    </row>
    <row r="10" spans="1:17" ht="75">
      <c r="A10" s="555"/>
      <c r="B10" s="549"/>
      <c r="C10" s="539"/>
      <c r="D10" s="331">
        <v>3</v>
      </c>
      <c r="E10" s="75" t="s">
        <v>416</v>
      </c>
      <c r="F10" s="324" t="s">
        <v>488</v>
      </c>
      <c r="G10" s="324"/>
      <c r="H10" s="75" t="s">
        <v>698</v>
      </c>
      <c r="I10" s="70" t="str">
        <f>IF(J10=1,"INSIGNIFICANTE",IF(J10=2,"MENOR",IF(J10=3,"MODERADO",IF(J10=4,"MAYOR",IF(J10=5,"CATASTROFICA"," ")))))</f>
        <v>MENOR</v>
      </c>
      <c r="J10" s="173">
        <v>2</v>
      </c>
      <c r="K10" s="70" t="str">
        <f>IF(L10=1,"IMPROBABLE",IF(L10=2,"RARO",IF(L10=3,"MODERADO",IF(L10=4,"PROBABLE",IF(L10=5,"CASI CIERTO"," ")))))</f>
        <v>MODERADO</v>
      </c>
      <c r="L10" s="173">
        <v>3</v>
      </c>
      <c r="M10" s="70" t="str">
        <f>IF(N10&lt;7,"BAJA",IF(N10=8,"MODERADA",IF(N10=9,"MODERADA",IF(N10=10,"ALTA",IF(N10=12,"ALTA",IF(N10&gt;14,"EXTREMA"," "))))))</f>
        <v>BAJA</v>
      </c>
      <c r="N10" s="70">
        <f>J10*L10</f>
        <v>6</v>
      </c>
      <c r="O10" s="75" t="s">
        <v>699</v>
      </c>
      <c r="P10" s="324" t="s">
        <v>691</v>
      </c>
      <c r="Q10" s="515"/>
    </row>
    <row r="11" spans="1:17" ht="126.75" customHeight="1">
      <c r="A11" s="555"/>
      <c r="B11" s="549"/>
      <c r="C11" s="539"/>
      <c r="D11" s="331">
        <v>4</v>
      </c>
      <c r="E11" s="75" t="s">
        <v>692</v>
      </c>
      <c r="F11" s="324" t="s">
        <v>642</v>
      </c>
      <c r="G11" s="324"/>
      <c r="H11" s="75" t="s">
        <v>693</v>
      </c>
      <c r="I11" s="70" t="str">
        <f>IF(J11=1,"INSIGNIFICANTE",IF(J11=2,"MENOR",IF(J11=3,"MODERADO",IF(J11=4,"MAYOR",IF(J11=5,"CATASTROFICA"," ")))))</f>
        <v>MODERADO</v>
      </c>
      <c r="J11" s="173">
        <v>3</v>
      </c>
      <c r="K11" s="70" t="str">
        <f>IF(L11=1,"IMPROBABLE",IF(L11=2,"RARO",IF(L11=3,"MODERADO",IF(L11=4,"PROBABLE",IF(L11=5,"CASI CIERTO"," ")))))</f>
        <v>MODERADO</v>
      </c>
      <c r="L11" s="173">
        <v>3</v>
      </c>
      <c r="M11" s="70" t="str">
        <f>IF(N11&lt;7,"BAJA",IF(N11=8,"MODERADA",IF(N11=9,"MODERADA",IF(N11=10,"ALTA",IF(N11=12,"ALTA",IF(N11&gt;14,"EXTREMA"," "))))))</f>
        <v>MODERADA</v>
      </c>
      <c r="N11" s="70">
        <f>J11*L11</f>
        <v>9</v>
      </c>
      <c r="O11" s="75" t="s">
        <v>700</v>
      </c>
      <c r="P11" s="332" t="s">
        <v>555</v>
      </c>
      <c r="Q11" s="515"/>
    </row>
    <row r="12" spans="1:17" ht="90">
      <c r="A12" s="555"/>
      <c r="B12" s="549"/>
      <c r="C12" s="539"/>
      <c r="D12" s="331">
        <v>5</v>
      </c>
      <c r="E12" s="75" t="s">
        <v>239</v>
      </c>
      <c r="F12" s="324" t="s">
        <v>451</v>
      </c>
      <c r="G12" s="324"/>
      <c r="H12" s="75" t="s">
        <v>270</v>
      </c>
      <c r="I12" s="70" t="str">
        <f>IF(J12=1,"INSIGNIFICANTE",IF(J12=2,"MENOR",IF(J12=3,"MODERADO",IF(J12=4,"MAYOR",IF(J12=5,"CATASTROFICA"," ")))))</f>
        <v>MODERADO</v>
      </c>
      <c r="J12" s="173">
        <v>3</v>
      </c>
      <c r="K12" s="70" t="str">
        <f>IF(L12=1,"IMPROBABLE",IF(L12=2,"RARO",IF(L12=3,"MODERADO",IF(L12=4,"PROBABLE",IF(L12=5,"CASI CIERTO"," ")))))</f>
        <v>MODERADO</v>
      </c>
      <c r="L12" s="173">
        <v>3</v>
      </c>
      <c r="M12" s="70" t="str">
        <f>IF(N12&lt;7,"BAJA",IF(N12=8,"MODERADA",IF(N12=9,"MODERADA",IF(N12=10,"ALTA",IF(N12=12,"ALTA",IF(N12&gt;14,"EXTREMA"," "))))))</f>
        <v>MODERADA</v>
      </c>
      <c r="N12" s="70">
        <f>J12*L12</f>
        <v>9</v>
      </c>
      <c r="O12" s="75" t="s">
        <v>701</v>
      </c>
      <c r="P12" s="324" t="s">
        <v>702</v>
      </c>
      <c r="Q12" s="515"/>
    </row>
  </sheetData>
  <sheetProtection/>
  <mergeCells count="19">
    <mergeCell ref="C5:C6"/>
    <mergeCell ref="B2:B4"/>
    <mergeCell ref="Q5:Q6"/>
    <mergeCell ref="K2:L4"/>
    <mergeCell ref="M2:M4"/>
    <mergeCell ref="N2:N4"/>
    <mergeCell ref="O2:O4"/>
    <mergeCell ref="P2:P4"/>
    <mergeCell ref="Q2:Q4"/>
    <mergeCell ref="A8:A12"/>
    <mergeCell ref="B8:B12"/>
    <mergeCell ref="C8:C12"/>
    <mergeCell ref="Q8:Q12"/>
    <mergeCell ref="C2:D4"/>
    <mergeCell ref="E2:E3"/>
    <mergeCell ref="F2:G2"/>
    <mergeCell ref="H2:H3"/>
    <mergeCell ref="I2:J4"/>
    <mergeCell ref="B5:B6"/>
  </mergeCells>
  <conditionalFormatting sqref="M5:M6 M8:M12">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2:Q12"/>
  <sheetViews>
    <sheetView zoomScale="60" zoomScaleNormal="60" zoomScalePageLayoutView="0" workbookViewId="0" topLeftCell="A1">
      <pane xSplit="5" ySplit="6" topLeftCell="F9" activePane="bottomRight" state="frozen"/>
      <selection pane="topLeft" activeCell="A1" sqref="A1"/>
      <selection pane="topRight" activeCell="F1" sqref="F1"/>
      <selection pane="bottomLeft" activeCell="A7" sqref="A7"/>
      <selection pane="bottomRight" activeCell="M8" sqref="M8:M12"/>
    </sheetView>
  </sheetViews>
  <sheetFormatPr defaultColWidth="11.421875" defaultRowHeight="12.75"/>
  <cols>
    <col min="1" max="1" width="3.140625" style="120" customWidth="1"/>
    <col min="2" max="2" width="16.7109375" style="120" customWidth="1"/>
    <col min="3" max="3" width="28.57421875" style="120" customWidth="1"/>
    <col min="4" max="4" width="3.8515625" style="120" customWidth="1"/>
    <col min="5" max="5" width="25.7109375" style="120" customWidth="1"/>
    <col min="6" max="6" width="27.140625" style="120" customWidth="1"/>
    <col min="7" max="7" width="17.00390625" style="120" customWidth="1"/>
    <col min="8" max="8" width="23.421875" style="120" customWidth="1"/>
    <col min="9" max="9" width="24.57421875" style="120" customWidth="1"/>
    <col min="10" max="10" width="5.00390625" style="120" customWidth="1"/>
    <col min="11" max="11" width="20.00390625" style="120" customWidth="1"/>
    <col min="12" max="12" width="5.28125" style="120" customWidth="1"/>
    <col min="13" max="13" width="23.140625" style="120" customWidth="1"/>
    <col min="14" max="14" width="19.28125" style="120" customWidth="1"/>
    <col min="15" max="15" width="21.140625" style="120" customWidth="1"/>
    <col min="16" max="16" width="24.57421875" style="120" customWidth="1"/>
    <col min="17" max="17" width="20.57421875" style="120" customWidth="1"/>
    <col min="18" max="16384" width="11.421875" style="12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448</v>
      </c>
      <c r="G4" s="107" t="s">
        <v>7</v>
      </c>
      <c r="H4" s="107" t="s">
        <v>449</v>
      </c>
      <c r="I4" s="497"/>
      <c r="J4" s="497"/>
      <c r="K4" s="595"/>
      <c r="L4" s="595"/>
      <c r="M4" s="497"/>
      <c r="N4" s="497"/>
      <c r="O4" s="497"/>
      <c r="P4" s="497"/>
      <c r="Q4" s="500"/>
    </row>
    <row r="5" spans="2:17" ht="60" hidden="1">
      <c r="B5" s="623" t="s">
        <v>240</v>
      </c>
      <c r="C5" s="622" t="s">
        <v>632</v>
      </c>
      <c r="D5" s="100">
        <v>1</v>
      </c>
      <c r="E5" s="93" t="s">
        <v>241</v>
      </c>
      <c r="F5" s="87" t="s">
        <v>451</v>
      </c>
      <c r="G5" s="87"/>
      <c r="H5" s="100" t="s">
        <v>268</v>
      </c>
      <c r="I5" s="79" t="str">
        <f>IF(J5=1,"INSIGNIFICANTE",IF(J5=2,"MENOR",IF(J5=3,"MODERADO",IF(J5=4,"MAYOR",IF(J5=5,"CATASTROFICA"," ")))))</f>
        <v>MODERADO</v>
      </c>
      <c r="J5" s="143">
        <v>3</v>
      </c>
      <c r="K5" s="79" t="str">
        <f>IF(L5=1,"IMPROBABLE",IF(L5=2,"RARO",IF(L5=3,"MODERADO",IF(L5=4,"PROBABLE",IF(L5=5,"CASI CIERTO"," ")))))</f>
        <v>PROBABLE</v>
      </c>
      <c r="L5" s="143">
        <v>4</v>
      </c>
      <c r="M5" s="79" t="str">
        <f>IF(N5&lt;5,"BAJA",IF(N5=6," MODERADA",IF(N5=5,"ALTA",IF(N5=8,"ALTA",IF(N5=9,"ALTA",IF(N5&gt;9,"EXTREMA"," "))))))</f>
        <v>EXTREMA</v>
      </c>
      <c r="N5" s="79">
        <f>J5*L5</f>
        <v>12</v>
      </c>
      <c r="O5" s="93" t="s">
        <v>242</v>
      </c>
      <c r="P5" s="106" t="s">
        <v>633</v>
      </c>
      <c r="Q5" s="541" t="s">
        <v>634</v>
      </c>
    </row>
    <row r="6" spans="2:17" ht="120.75" hidden="1" thickBot="1">
      <c r="B6" s="624"/>
      <c r="C6" s="502"/>
      <c r="D6" s="137">
        <f>D5+1</f>
        <v>2</v>
      </c>
      <c r="E6" s="108" t="s">
        <v>352</v>
      </c>
      <c r="F6" s="88" t="s">
        <v>451</v>
      </c>
      <c r="G6" s="88"/>
      <c r="H6" s="108" t="s">
        <v>635</v>
      </c>
      <c r="I6" s="71" t="str">
        <f>IF(J6=1,"INSIGNIFICANTE",IF(J6=2,"MENOR",IF(J6=3,"MODERADO",IF(J6=4,"MAYOR",IF(J6=5,"CATASTROFICA"," ")))))</f>
        <v>CATASTROFICA</v>
      </c>
      <c r="J6" s="142">
        <v>5</v>
      </c>
      <c r="K6" s="71" t="str">
        <f>IF(L6=1,"IMPROBABLE",IF(L6=2,"RARO",IF(L6=3,"MODERADO",IF(L6=4,"PROBABLE",IF(L6=5,"CASI CIERTO"," ")))))</f>
        <v>MODERADO</v>
      </c>
      <c r="L6" s="142">
        <v>3</v>
      </c>
      <c r="M6" s="71" t="str">
        <f>IF(N6&lt;5,"BAJA",IF(N6=6," MODERADA",IF(N6=5,"ALTA",IF(N6=8,"ALTA",IF(N6=9,"ALTA",IF(N6&gt;9,"EXTREMA"," "))))))</f>
        <v>EXTREMA</v>
      </c>
      <c r="N6" s="71">
        <f>J6*L6</f>
        <v>15</v>
      </c>
      <c r="O6" s="108" t="s">
        <v>353</v>
      </c>
      <c r="P6" s="105" t="s">
        <v>636</v>
      </c>
      <c r="Q6" s="543"/>
    </row>
    <row r="7" ht="13.5" thickBot="1"/>
    <row r="8" spans="1:17" ht="105.75" thickBot="1">
      <c r="A8" s="625">
        <v>8</v>
      </c>
      <c r="B8" s="628" t="s">
        <v>400</v>
      </c>
      <c r="C8" s="631" t="s">
        <v>403</v>
      </c>
      <c r="D8" s="74">
        <v>1</v>
      </c>
      <c r="E8" s="73" t="s">
        <v>241</v>
      </c>
      <c r="F8" s="85" t="s">
        <v>637</v>
      </c>
      <c r="G8" s="85"/>
      <c r="H8" s="74" t="s">
        <v>268</v>
      </c>
      <c r="I8" s="67" t="str">
        <f>IF(J8=1,"INSIGNIFICANTE",IF(J8=2,"MENOR",IF(J8=3,"MODERADO",IF(J8=4,"MAYOR",IF(J8=5,"CATASTROFICA"," ")))))</f>
        <v>MAYOR</v>
      </c>
      <c r="J8" s="150">
        <v>4</v>
      </c>
      <c r="K8" s="67" t="str">
        <f>IF(L8=1,"IMPROBABLE",IF(L8=2,"RARO",IF(L8=3,"MODERADO",IF(L8=4,"PROBABLE",IF(L8=5,"CASI CIERTO"," ")))))</f>
        <v>PROBABLE</v>
      </c>
      <c r="L8" s="150">
        <v>4</v>
      </c>
      <c r="M8" s="67" t="str">
        <f>IF(N8&lt;7,"BAJA",IF(N8=8,"MODERADA",IF(N8=9,"MODERADA",IF(N8=10,"ALTA",IF(N8=12,"ALTA",IF(N8&gt;14,"EXTREMA"," "))))))</f>
        <v>EXTREMA</v>
      </c>
      <c r="N8" s="67">
        <f>J8*L8</f>
        <v>16</v>
      </c>
      <c r="O8" s="73" t="s">
        <v>242</v>
      </c>
      <c r="P8" s="164" t="s">
        <v>638</v>
      </c>
      <c r="Q8" s="212" t="s">
        <v>634</v>
      </c>
    </row>
    <row r="9" spans="1:17" ht="105.75" thickBot="1">
      <c r="A9" s="626"/>
      <c r="B9" s="629"/>
      <c r="C9" s="632"/>
      <c r="D9" s="170">
        <f>D8+1</f>
        <v>2</v>
      </c>
      <c r="E9" s="171" t="s">
        <v>352</v>
      </c>
      <c r="F9" s="167" t="s">
        <v>639</v>
      </c>
      <c r="G9" s="167"/>
      <c r="H9" s="171" t="s">
        <v>635</v>
      </c>
      <c r="I9" s="168" t="str">
        <f>IF(J9=1,"INSIGNIFICANTE",IF(J9=2,"MENOR",IF(J9=3,"MODERADO",IF(J9=4,"MAYOR",IF(J9=5,"CATASTROFICA"," ")))))</f>
        <v>CATASTROFICA</v>
      </c>
      <c r="J9" s="172">
        <v>5</v>
      </c>
      <c r="K9" s="168" t="str">
        <f>IF(L9=1,"IMPROBABLE",IF(L9=2,"RARO",IF(L9=3,"MODERADO",IF(L9=4,"PROBABLE",IF(L9=5,"CASI CIERTO"," ")))))</f>
        <v>MODERADO</v>
      </c>
      <c r="L9" s="172">
        <v>3</v>
      </c>
      <c r="M9" s="67" t="str">
        <f>IF(N9&lt;7,"BAJA",IF(N9=8,"MODERADA",IF(N9=9,"MODERADA",IF(N9=10,"ALTA",IF(N9=12,"ALTA",IF(N9&gt;14,"EXTREMA"," "))))))</f>
        <v>EXTREMA</v>
      </c>
      <c r="N9" s="168">
        <f>J9*L9</f>
        <v>15</v>
      </c>
      <c r="O9" s="171" t="s">
        <v>640</v>
      </c>
      <c r="P9" s="169" t="s">
        <v>641</v>
      </c>
      <c r="Q9" s="213" t="s">
        <v>629</v>
      </c>
    </row>
    <row r="10" spans="1:17" ht="105.75" thickBot="1">
      <c r="A10" s="626"/>
      <c r="B10" s="629"/>
      <c r="C10" s="632"/>
      <c r="D10" s="297">
        <v>3</v>
      </c>
      <c r="E10" s="75" t="s">
        <v>418</v>
      </c>
      <c r="F10" s="86" t="s">
        <v>642</v>
      </c>
      <c r="G10" s="86"/>
      <c r="H10" s="75" t="s">
        <v>446</v>
      </c>
      <c r="I10" s="168" t="str">
        <f>IF(J10=1,"INSIGNIFICANTE",IF(J10=2,"MENOR",IF(J10=3,"MODERADO",IF(J10=4,"MAYOR",IF(J10=5,"CATASTROFICA"," ")))))</f>
        <v>CATASTROFICA</v>
      </c>
      <c r="J10" s="173">
        <v>5</v>
      </c>
      <c r="K10" s="168" t="str">
        <f>IF(L10=1,"IMPROBABLE",IF(L10=2,"RARO",IF(L10=3,"MODERADO",IF(L10=4,"PROBABLE",IF(L10=5,"CASI CIERTO"," ")))))</f>
        <v>RARO</v>
      </c>
      <c r="L10" s="173">
        <v>2</v>
      </c>
      <c r="M10" s="67" t="str">
        <f>IF(N10&lt;7,"BAJA",IF(N10=8,"MODERADA",IF(N10=9,"MODERADA",IF(N10=10,"ALTA",IF(N10=12,"ALTA",IF(N10&gt;14,"EXTREMA"," "))))))</f>
        <v>ALTA</v>
      </c>
      <c r="N10" s="168">
        <f>J10*L10</f>
        <v>10</v>
      </c>
      <c r="O10" s="75" t="s">
        <v>643</v>
      </c>
      <c r="P10" s="207" t="s">
        <v>644</v>
      </c>
      <c r="Q10" s="207" t="s">
        <v>629</v>
      </c>
    </row>
    <row r="11" spans="1:17" ht="180.75" thickBot="1">
      <c r="A11" s="626"/>
      <c r="B11" s="629"/>
      <c r="C11" s="632"/>
      <c r="D11" s="170">
        <f>D10+1</f>
        <v>4</v>
      </c>
      <c r="E11" s="75" t="s">
        <v>419</v>
      </c>
      <c r="F11" s="86" t="s">
        <v>451</v>
      </c>
      <c r="G11" s="86"/>
      <c r="H11" s="75" t="s">
        <v>626</v>
      </c>
      <c r="I11" s="168" t="str">
        <f>IF(J11=1,"INSIGNIFICANTE",IF(J11=2,"MENOR",IF(J11=3,"MODERADO",IF(J11=4,"MAYOR",IF(J11=5,"CATASTROFICA"," ")))))</f>
        <v>MODERADO</v>
      </c>
      <c r="J11" s="173">
        <v>3</v>
      </c>
      <c r="K11" s="168" t="str">
        <f>IF(L11=1,"IMPROBABLE",IF(L11=2,"RARO",IF(L11=3,"MODERADO",IF(L11=4,"PROBABLE",IF(L11=5,"CASI CIERTO"," ")))))</f>
        <v>MODERADO</v>
      </c>
      <c r="L11" s="173">
        <v>3</v>
      </c>
      <c r="M11" s="67" t="str">
        <f>IF(N11&lt;7,"BAJA",IF(N11=8,"MODERADA",IF(N11=9,"MODERADA",IF(N11=10,"ALTA",IF(N11=12,"ALTA",IF(N11&gt;14,"EXTREMA"," "))))))</f>
        <v>MODERADA</v>
      </c>
      <c r="N11" s="168">
        <f>J11*L11</f>
        <v>9</v>
      </c>
      <c r="O11" s="75" t="s">
        <v>627</v>
      </c>
      <c r="P11" s="207" t="s">
        <v>628</v>
      </c>
      <c r="Q11" s="207" t="s">
        <v>629</v>
      </c>
    </row>
    <row r="12" spans="1:17" ht="90.75" thickBot="1">
      <c r="A12" s="627"/>
      <c r="B12" s="630"/>
      <c r="C12" s="633"/>
      <c r="D12" s="297">
        <v>3</v>
      </c>
      <c r="E12" s="108" t="s">
        <v>420</v>
      </c>
      <c r="F12" s="88" t="s">
        <v>451</v>
      </c>
      <c r="G12" s="88"/>
      <c r="H12" s="108" t="s">
        <v>447</v>
      </c>
      <c r="I12" s="71" t="str">
        <f>IF(J12=1,"INSIGNIFICANTE",IF(J12=2,"MENOR",IF(J12=3,"MODERADO",IF(J12=4,"MAYOR",IF(J12=5,"CATASTROFICA"," ")))))</f>
        <v>MODERADO</v>
      </c>
      <c r="J12" s="142">
        <v>3</v>
      </c>
      <c r="K12" s="71" t="str">
        <f>IF(L12=1,"IMPROBABLE",IF(L12=2,"RARO",IF(L12=3,"MODERADO",IF(L12=4,"PROBABLE",IF(L12=5,"CASI CIERTO"," ")))))</f>
        <v>MODERADO</v>
      </c>
      <c r="L12" s="142">
        <v>3</v>
      </c>
      <c r="M12" s="67" t="str">
        <f>IF(N12&lt;7,"BAJA",IF(N12=8,"MODERADA",IF(N12=9,"MODERADA",IF(N12=10,"ALTA",IF(N12=12,"ALTA",IF(N12&gt;14,"EXTREMA"," "))))))</f>
        <v>MODERADA</v>
      </c>
      <c r="N12" s="71">
        <f>J12*L12</f>
        <v>9</v>
      </c>
      <c r="O12" s="108" t="s">
        <v>630</v>
      </c>
      <c r="P12" s="208" t="s">
        <v>631</v>
      </c>
      <c r="Q12" s="208"/>
    </row>
  </sheetData>
  <sheetProtection/>
  <mergeCells count="18">
    <mergeCell ref="H2:H3"/>
    <mergeCell ref="Q5:Q6"/>
    <mergeCell ref="K2:L4"/>
    <mergeCell ref="M2:M4"/>
    <mergeCell ref="N2:N4"/>
    <mergeCell ref="O2:O4"/>
    <mergeCell ref="P2:P4"/>
    <mergeCell ref="Q2:Q4"/>
    <mergeCell ref="I2:J4"/>
    <mergeCell ref="F2:G2"/>
    <mergeCell ref="C5:C6"/>
    <mergeCell ref="B2:B4"/>
    <mergeCell ref="B5:B6"/>
    <mergeCell ref="A8:A12"/>
    <mergeCell ref="B8:B12"/>
    <mergeCell ref="C8:C12"/>
    <mergeCell ref="C2:D4"/>
    <mergeCell ref="E2:E3"/>
  </mergeCells>
  <conditionalFormatting sqref="M5:M6">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conditionalFormatting sqref="M8:M12">
    <cfRule type="containsText" priority="1" dxfId="3" operator="containsText" stopIfTrue="1" text="MODERADA">
      <formula>NOT(ISERROR(SEARCH("MODERADA",M8)))</formula>
    </cfRule>
    <cfRule type="containsText" priority="2" dxfId="2" operator="containsText" stopIfTrue="1" text="EXTREMA">
      <formula>NOT(ISERROR(SEARCH("EXTREMA",M8)))</formula>
    </cfRule>
    <cfRule type="containsText" priority="3" dxfId="1" operator="containsText" stopIfTrue="1" text="ALTA">
      <formula>NOT(ISERROR(SEARCH("ALTA",M8)))</formula>
    </cfRule>
    <cfRule type="containsText" priority="4" dxfId="0" operator="containsText" stopIfTrue="1" text="BAJA">
      <formula>NOT(ISERROR(SEARCH("BAJA",M8)))</formula>
    </cfRule>
  </conditionalFormatting>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2:Q13"/>
  <sheetViews>
    <sheetView zoomScale="60" zoomScaleNormal="60" zoomScalePageLayoutView="0" workbookViewId="0" topLeftCell="A1">
      <selection activeCell="M10" sqref="M10:M13"/>
    </sheetView>
  </sheetViews>
  <sheetFormatPr defaultColWidth="11.421875" defaultRowHeight="12.75"/>
  <cols>
    <col min="1" max="1" width="4.7109375" style="120" customWidth="1"/>
    <col min="2" max="2" width="16.140625" style="120" customWidth="1"/>
    <col min="3" max="3" width="27.140625" style="120" customWidth="1"/>
    <col min="4" max="4" width="4.7109375" style="120" customWidth="1"/>
    <col min="5" max="5" width="23.28125" style="120" customWidth="1"/>
    <col min="6" max="6" width="18.7109375" style="120" customWidth="1"/>
    <col min="7" max="7" width="17.8515625" style="120" customWidth="1"/>
    <col min="8" max="8" width="25.00390625" style="120" customWidth="1"/>
    <col min="9" max="9" width="23.421875" style="120" customWidth="1"/>
    <col min="10" max="10" width="4.57421875" style="120" customWidth="1"/>
    <col min="11" max="11" width="20.7109375" style="120" customWidth="1"/>
    <col min="12" max="12" width="4.28125" style="120" customWidth="1"/>
    <col min="13" max="13" width="20.7109375" style="120" customWidth="1"/>
    <col min="14" max="14" width="18.00390625" style="120" customWidth="1"/>
    <col min="15" max="15" width="24.57421875" style="120" customWidth="1"/>
    <col min="16" max="16" width="23.28125" style="120" customWidth="1"/>
    <col min="17" max="17" width="25.421875" style="120" customWidth="1"/>
    <col min="18" max="16384" width="11.421875" style="120" customWidth="1"/>
  </cols>
  <sheetData>
    <row r="1" ht="13.5" thickBot="1"/>
    <row r="2" spans="2:17" ht="15.75" customHeight="1">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33</v>
      </c>
      <c r="G4" s="107" t="s">
        <v>7</v>
      </c>
      <c r="H4" s="107" t="s">
        <v>9</v>
      </c>
      <c r="I4" s="497"/>
      <c r="J4" s="497"/>
      <c r="K4" s="595"/>
      <c r="L4" s="595"/>
      <c r="M4" s="497"/>
      <c r="N4" s="497"/>
      <c r="O4" s="497"/>
      <c r="P4" s="497"/>
      <c r="Q4" s="500"/>
    </row>
    <row r="5" spans="2:17" ht="105.75" customHeight="1" hidden="1">
      <c r="B5" s="623" t="s">
        <v>244</v>
      </c>
      <c r="C5" s="538" t="s">
        <v>245</v>
      </c>
      <c r="D5" s="78">
        <v>1</v>
      </c>
      <c r="E5" s="106" t="s">
        <v>325</v>
      </c>
      <c r="F5" s="87" t="s">
        <v>302</v>
      </c>
      <c r="G5" s="87"/>
      <c r="H5" s="93" t="s">
        <v>354</v>
      </c>
      <c r="I5" s="79" t="str">
        <f>IF(J5=1,"INSIGNIFICANTE",IF(J5=2,"MENOR",IF(J5=3,"MODERADO",IF(J5=4,"MAYOR",IF(J5=5,"CATASTROFICA"," ")))))</f>
        <v>MAYOR</v>
      </c>
      <c r="J5" s="80">
        <v>4</v>
      </c>
      <c r="K5" s="79" t="str">
        <f>IF(L5=1,"IMPROBABLE",IF(L5=2,"RARO",IF(L5=3,"MODERADO",IF(L5=4,"PROBABLE",IF(L5=5,"CASI CIERTO"," ")))))</f>
        <v>MODERADO</v>
      </c>
      <c r="L5" s="80">
        <v>3</v>
      </c>
      <c r="M5" s="79" t="str">
        <f>IF(N5&lt;5,"BAJA",IF(N5=6," MODERADA",IF(N5=5,"ALTA",IF(N5=8,"ALTA",IF(N5=9,"ALTA",IF(N5&gt;9,"EXTREMA"," "))))))</f>
        <v>EXTREMA</v>
      </c>
      <c r="N5" s="79">
        <f>J5*L5</f>
        <v>12</v>
      </c>
      <c r="O5" s="106" t="s">
        <v>181</v>
      </c>
      <c r="P5" s="106" t="s">
        <v>279</v>
      </c>
      <c r="Q5" s="541" t="s">
        <v>357</v>
      </c>
    </row>
    <row r="6" spans="2:17" ht="90" hidden="1">
      <c r="B6" s="636"/>
      <c r="C6" s="539"/>
      <c r="D6" s="75">
        <f>D5+1</f>
        <v>2</v>
      </c>
      <c r="E6" s="75" t="s">
        <v>355</v>
      </c>
      <c r="F6" s="86" t="s">
        <v>302</v>
      </c>
      <c r="G6" s="86"/>
      <c r="H6" s="76" t="s">
        <v>246</v>
      </c>
      <c r="I6" s="70" t="str">
        <f>IF(J6=1,"INSIGNIFICANTE",IF(J6=2,"MENOR",IF(J6=3,"MODERADO",IF(J6=4,"MAYOR",IF(J6=5,"CATASTROFICA"," ")))))</f>
        <v>CATASTROFICA</v>
      </c>
      <c r="J6" s="104">
        <v>5</v>
      </c>
      <c r="K6" s="70" t="str">
        <f>IF(L6=1,"IMPROBABLE",IF(L6=2,"RARO",IF(L6=3,"MODERADO",IF(L6=4,"PROBABLE",IF(L6=5,"CASI CIERTO"," ")))))</f>
        <v>MODERADO</v>
      </c>
      <c r="L6" s="104">
        <v>3</v>
      </c>
      <c r="M6" s="70" t="str">
        <f>IF(N6&lt;5,"BAJA",IF(N6=6," MODERADA",IF(N6=5,"ALTA",IF(N6=8,"ALTA",IF(N6=9,"ALTA",IF(N6&gt;9,"EXTREMA"," "))))))</f>
        <v>EXTREMA</v>
      </c>
      <c r="N6" s="98">
        <f>J6*L6</f>
        <v>15</v>
      </c>
      <c r="O6" s="75" t="s">
        <v>356</v>
      </c>
      <c r="P6" s="104" t="s">
        <v>290</v>
      </c>
      <c r="Q6" s="542"/>
    </row>
    <row r="7" spans="2:17" ht="82.5" customHeight="1" hidden="1">
      <c r="B7" s="636"/>
      <c r="C7" s="539"/>
      <c r="D7" s="75">
        <f>D6+1</f>
        <v>3</v>
      </c>
      <c r="E7" s="75" t="s">
        <v>358</v>
      </c>
      <c r="F7" s="86" t="s">
        <v>302</v>
      </c>
      <c r="G7" s="86"/>
      <c r="H7" s="76" t="s">
        <v>359</v>
      </c>
      <c r="I7" s="70" t="str">
        <f>IF(J7=1,"INSIGNIFICANTE",IF(J7=2,"MENOR",IF(J7=3,"MODERADO",IF(J7=4,"MAYOR",IF(J7=5,"CATASTROFICA"," ")))))</f>
        <v>MAYOR</v>
      </c>
      <c r="J7" s="104">
        <v>4</v>
      </c>
      <c r="K7" s="70" t="str">
        <f>IF(L7=1,"IMPROBABLE",IF(L7=2,"RARO",IF(L7=3,"MODERADO",IF(L7=4,"PROBABLE",IF(L7=5,"CASI CIERTO"," ")))))</f>
        <v>RARO</v>
      </c>
      <c r="L7" s="104">
        <v>2</v>
      </c>
      <c r="M7" s="70" t="str">
        <f>IF(N7&lt;5,"BAJA",IF(N7=6," MODERADA",IF(N7=5,"ALTA",IF(N7=8,"ALTA",IF(N7=9,"ALTA",IF(N7&gt;9,"EXTREMA"," "))))))</f>
        <v>ALTA</v>
      </c>
      <c r="N7" s="98">
        <f>J7*L7</f>
        <v>8</v>
      </c>
      <c r="O7" s="75" t="s">
        <v>360</v>
      </c>
      <c r="P7" s="104" t="s">
        <v>361</v>
      </c>
      <c r="Q7" s="542"/>
    </row>
    <row r="8" spans="2:17" ht="79.5" customHeight="1" hidden="1" thickBot="1">
      <c r="B8" s="624"/>
      <c r="C8" s="540"/>
      <c r="D8" s="108">
        <f>D7+1</f>
        <v>4</v>
      </c>
      <c r="E8" s="108" t="s">
        <v>362</v>
      </c>
      <c r="F8" s="88" t="s">
        <v>302</v>
      </c>
      <c r="G8" s="88"/>
      <c r="H8" s="144" t="s">
        <v>363</v>
      </c>
      <c r="I8" s="71" t="str">
        <f>IF(J8=1,"INSIGNIFICANTE",IF(J8=2,"MENOR",IF(J8=3,"MODERADO",IF(J8=4,"MAYOR",IF(J8=5,"CATASTROFICA"," ")))))</f>
        <v>MAYOR</v>
      </c>
      <c r="J8" s="105">
        <v>4</v>
      </c>
      <c r="K8" s="71" t="str">
        <f>IF(L8=1,"IMPROBABLE",IF(L8=2,"RARO",IF(L8=3,"MODERADO",IF(L8=4,"PROBABLE",IF(L8=5,"CASI CIERTO"," ")))))</f>
        <v>RARO</v>
      </c>
      <c r="L8" s="105">
        <v>2</v>
      </c>
      <c r="M8" s="71" t="str">
        <f>IF(N8&lt;5,"BAJA",IF(N8=6," MODERADA",IF(N8=5,"ALTA",IF(N8=8,"ALTA",IF(N8=9,"ALTA",IF(N8&gt;9,"EXTREMA"," "))))))</f>
        <v>ALTA</v>
      </c>
      <c r="N8" s="107">
        <f>J8*L8</f>
        <v>8</v>
      </c>
      <c r="O8" s="108" t="s">
        <v>364</v>
      </c>
      <c r="P8" s="105" t="s">
        <v>365</v>
      </c>
      <c r="Q8" s="543"/>
    </row>
    <row r="9" ht="12.75"/>
    <row r="10" spans="1:17" ht="75">
      <c r="A10" s="634">
        <v>9</v>
      </c>
      <c r="B10" s="635" t="s">
        <v>398</v>
      </c>
      <c r="C10" s="539" t="s">
        <v>402</v>
      </c>
      <c r="D10" s="66">
        <v>1</v>
      </c>
      <c r="E10" s="211" t="s">
        <v>325</v>
      </c>
      <c r="F10" s="86" t="s">
        <v>302</v>
      </c>
      <c r="G10" s="86"/>
      <c r="H10" s="75" t="s">
        <v>354</v>
      </c>
      <c r="I10" s="70" t="str">
        <f>IF(J10=1,"INSIGNIFICANTE",IF(J10=2,"MENOR",IF(J10=3,"MODERADO",IF(J10=4,"MAYOR",IF(J10=5,"CATASTROFICA"," ")))))</f>
        <v>MAYOR</v>
      </c>
      <c r="J10" s="210">
        <v>4</v>
      </c>
      <c r="K10" s="70" t="str">
        <f>IF(L10=1,"IMPROBABLE",IF(L10=2,"RARO",IF(L10=3,"MODERADO",IF(L10=4,"PROBABLE",IF(L10=5,"CASI CIERTO"," ")))))</f>
        <v>MODERADO</v>
      </c>
      <c r="L10" s="210">
        <v>3</v>
      </c>
      <c r="M10" s="70" t="str">
        <f>IF(N10&lt;7,"BAJA",IF(N10=8,"MODERADA",IF(N10=9,"MODERADA",IF(N10=10,"ALTA",IF(N10=12,"ALTA",IF(N10&gt;14,"EXTREMA"," "))))))</f>
        <v>ALTA</v>
      </c>
      <c r="N10" s="70">
        <f>J10*L10</f>
        <v>12</v>
      </c>
      <c r="O10" s="211" t="s">
        <v>181</v>
      </c>
      <c r="P10" s="211" t="s">
        <v>279</v>
      </c>
      <c r="Q10" s="515" t="s">
        <v>357</v>
      </c>
    </row>
    <row r="11" spans="1:17" ht="105">
      <c r="A11" s="634"/>
      <c r="B11" s="635"/>
      <c r="C11" s="539"/>
      <c r="D11" s="75">
        <f>D10+1</f>
        <v>2</v>
      </c>
      <c r="E11" s="75" t="s">
        <v>355</v>
      </c>
      <c r="F11" s="86" t="s">
        <v>302</v>
      </c>
      <c r="G11" s="86"/>
      <c r="H11" s="76" t="s">
        <v>246</v>
      </c>
      <c r="I11" s="70" t="str">
        <f>IF(J11=1,"INSIGNIFICANTE",IF(J11=2,"MENOR",IF(J11=3,"MODERADO",IF(J11=4,"MAYOR",IF(J11=5,"CATASTROFICA"," ")))))</f>
        <v>CATASTROFICA</v>
      </c>
      <c r="J11" s="211">
        <v>5</v>
      </c>
      <c r="K11" s="70" t="str">
        <f>IF(L11=1,"IMPROBABLE",IF(L11=2,"RARO",IF(L11=3,"MODERADO",IF(L11=4,"PROBABLE",IF(L11=5,"CASI CIERTO"," ")))))</f>
        <v>MODERADO</v>
      </c>
      <c r="L11" s="211">
        <v>3</v>
      </c>
      <c r="M11" s="70" t="str">
        <f>IF(N11&lt;7,"BAJA",IF(N11=8,"MODERADA",IF(N11=9,"MODERADA",IF(N11=10,"ALTA",IF(N11=12,"ALTA",IF(N11&gt;14,"EXTREMA"," "))))))</f>
        <v>EXTREMA</v>
      </c>
      <c r="N11" s="210">
        <f>J11*L11</f>
        <v>15</v>
      </c>
      <c r="O11" s="75" t="s">
        <v>356</v>
      </c>
      <c r="P11" s="211" t="s">
        <v>290</v>
      </c>
      <c r="Q11" s="515"/>
    </row>
    <row r="12" spans="1:17" ht="75">
      <c r="A12" s="634"/>
      <c r="B12" s="635"/>
      <c r="C12" s="539"/>
      <c r="D12" s="75">
        <f>D11+1</f>
        <v>3</v>
      </c>
      <c r="E12" s="75" t="s">
        <v>358</v>
      </c>
      <c r="F12" s="86" t="s">
        <v>302</v>
      </c>
      <c r="G12" s="86"/>
      <c r="H12" s="76" t="s">
        <v>359</v>
      </c>
      <c r="I12" s="70" t="str">
        <f>IF(J12=1,"INSIGNIFICANTE",IF(J12=2,"MENOR",IF(J12=3,"MODERADO",IF(J12=4,"MAYOR",IF(J12=5,"CATASTROFICA"," ")))))</f>
        <v>MAYOR</v>
      </c>
      <c r="J12" s="211">
        <v>4</v>
      </c>
      <c r="K12" s="70" t="str">
        <f>IF(L12=1,"IMPROBABLE",IF(L12=2,"RARO",IF(L12=3,"MODERADO",IF(L12=4,"PROBABLE",IF(L12=5,"CASI CIERTO"," ")))))</f>
        <v>RARO</v>
      </c>
      <c r="L12" s="211">
        <v>2</v>
      </c>
      <c r="M12" s="70" t="str">
        <f>IF(N12&lt;7,"BAJA",IF(N12=8,"MODERADA",IF(N12=9,"MODERADA",IF(N12=10,"ALTA",IF(N12=12,"ALTA",IF(N12&gt;14,"EXTREMA"," "))))))</f>
        <v>MODERADA</v>
      </c>
      <c r="N12" s="210">
        <f>J12*L12</f>
        <v>8</v>
      </c>
      <c r="O12" s="75" t="s">
        <v>360</v>
      </c>
      <c r="P12" s="211" t="s">
        <v>361</v>
      </c>
      <c r="Q12" s="515"/>
    </row>
    <row r="13" spans="1:17" ht="90">
      <c r="A13" s="634"/>
      <c r="B13" s="635"/>
      <c r="C13" s="539"/>
      <c r="D13" s="75">
        <f>D12+1</f>
        <v>4</v>
      </c>
      <c r="E13" s="75" t="s">
        <v>362</v>
      </c>
      <c r="F13" s="86" t="s">
        <v>302</v>
      </c>
      <c r="G13" s="86"/>
      <c r="H13" s="76" t="s">
        <v>363</v>
      </c>
      <c r="I13" s="70" t="str">
        <f>IF(J13=1,"INSIGNIFICANTE",IF(J13=2,"MENOR",IF(J13=3,"MODERADO",IF(J13=4,"MAYOR",IF(J13=5,"CATASTROFICA"," ")))))</f>
        <v>MAYOR</v>
      </c>
      <c r="J13" s="211">
        <v>4</v>
      </c>
      <c r="K13" s="70" t="str">
        <f>IF(L13=1,"IMPROBABLE",IF(L13=2,"RARO",IF(L13=3,"MODERADO",IF(L13=4,"PROBABLE",IF(L13=5,"CASI CIERTO"," ")))))</f>
        <v>RARO</v>
      </c>
      <c r="L13" s="211">
        <v>2</v>
      </c>
      <c r="M13" s="70" t="str">
        <f>IF(N13&lt;7,"BAJA",IF(N13=8,"MODERADA",IF(N13=9,"MODERADA",IF(N13=10,"ALTA",IF(N13=12,"ALTA",IF(N13&gt;14,"EXTREMA"," "))))))</f>
        <v>MODERADA</v>
      </c>
      <c r="N13" s="210">
        <f>J13*L13</f>
        <v>8</v>
      </c>
      <c r="O13" s="75" t="s">
        <v>364</v>
      </c>
      <c r="P13" s="211" t="s">
        <v>365</v>
      </c>
      <c r="Q13" s="515"/>
    </row>
  </sheetData>
  <sheetProtection/>
  <mergeCells count="19">
    <mergeCell ref="C5:C8"/>
    <mergeCell ref="B2:B4"/>
    <mergeCell ref="Q5:Q8"/>
    <mergeCell ref="K2:L4"/>
    <mergeCell ref="M2:M4"/>
    <mergeCell ref="N2:N4"/>
    <mergeCell ref="O2:O4"/>
    <mergeCell ref="P2:P4"/>
    <mergeCell ref="Q2:Q4"/>
    <mergeCell ref="A10:A13"/>
    <mergeCell ref="B10:B13"/>
    <mergeCell ref="C10:C13"/>
    <mergeCell ref="Q10:Q13"/>
    <mergeCell ref="C2:D4"/>
    <mergeCell ref="E2:E3"/>
    <mergeCell ref="F2:G2"/>
    <mergeCell ref="H2:H3"/>
    <mergeCell ref="I2:J4"/>
    <mergeCell ref="B5:B8"/>
  </mergeCells>
  <conditionalFormatting sqref="M5:M8">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conditionalFormatting sqref="M10:M13">
    <cfRule type="containsText" priority="1" dxfId="3" operator="containsText" stopIfTrue="1" text="MODERADA">
      <formula>NOT(ISERROR(SEARCH("MODERADA",M10)))</formula>
    </cfRule>
    <cfRule type="containsText" priority="2" dxfId="2" operator="containsText" stopIfTrue="1" text="EXTREMA">
      <formula>NOT(ISERROR(SEARCH("EXTREMA",M10)))</formula>
    </cfRule>
    <cfRule type="containsText" priority="3" dxfId="1" operator="containsText" stopIfTrue="1" text="ALTA">
      <formula>NOT(ISERROR(SEARCH("ALTA",M10)))</formula>
    </cfRule>
    <cfRule type="containsText" priority="4" dxfId="0" operator="containsText" stopIfTrue="1" text="BAJA">
      <formula>NOT(ISERROR(SEARCH("BAJA",M10)))</formula>
    </cfRule>
  </conditionalFormatting>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B2:Q7"/>
  <sheetViews>
    <sheetView zoomScale="60" zoomScaleNormal="60" zoomScalePageLayoutView="0" workbookViewId="0" topLeftCell="A1">
      <selection activeCell="H15" sqref="H15"/>
    </sheetView>
  </sheetViews>
  <sheetFormatPr defaultColWidth="11.421875" defaultRowHeight="12.75"/>
  <cols>
    <col min="1" max="1" width="3.140625" style="0" customWidth="1"/>
    <col min="2" max="2" width="18.7109375" style="0" customWidth="1"/>
    <col min="3" max="3" width="31.00390625" style="0" customWidth="1"/>
    <col min="4" max="4" width="5.00390625" style="0" customWidth="1"/>
    <col min="5" max="5" width="27.00390625" style="0" customWidth="1"/>
    <col min="6" max="6" width="20.00390625" style="0" customWidth="1"/>
    <col min="7" max="7" width="18.57421875" style="0" customWidth="1"/>
    <col min="8" max="8" width="26.8515625" style="0" customWidth="1"/>
    <col min="9" max="9" width="23.8515625" style="0" customWidth="1"/>
    <col min="10" max="10" width="3.57421875" style="0" customWidth="1"/>
    <col min="11" max="11" width="20.7109375" style="0" customWidth="1"/>
    <col min="12" max="12" width="4.00390625" style="0" customWidth="1"/>
    <col min="13" max="13" width="21.8515625" style="0" customWidth="1"/>
    <col min="14" max="14" width="18.28125" style="0" customWidth="1"/>
    <col min="15" max="15" width="20.7109375" style="0" customWidth="1"/>
    <col min="16" max="16" width="22.57421875" style="0" customWidth="1"/>
    <col min="17" max="17" width="24.00390625" style="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33</v>
      </c>
      <c r="G4" s="107" t="s">
        <v>7</v>
      </c>
      <c r="H4" s="107" t="s">
        <v>9</v>
      </c>
      <c r="I4" s="497"/>
      <c r="J4" s="497"/>
      <c r="K4" s="595"/>
      <c r="L4" s="595"/>
      <c r="M4" s="497"/>
      <c r="N4" s="497"/>
      <c r="O4" s="497"/>
      <c r="P4" s="497"/>
      <c r="Q4" s="500"/>
    </row>
    <row r="5" spans="2:17" ht="165">
      <c r="B5" s="637" t="s">
        <v>294</v>
      </c>
      <c r="C5" s="538" t="s">
        <v>371</v>
      </c>
      <c r="D5" s="106">
        <v>1</v>
      </c>
      <c r="E5" s="84" t="s">
        <v>372</v>
      </c>
      <c r="F5" s="87" t="s">
        <v>302</v>
      </c>
      <c r="G5" s="87"/>
      <c r="H5" s="84" t="s">
        <v>248</v>
      </c>
      <c r="I5" s="79" t="str">
        <f>IF(J5=1,"INSIGNIFICANTE",IF(J5=2,"MENOR",IF(J5=3,"MODERADO",IF(J5=4,"MAYOR",IF(J5=5,"CATASTROFICA"," ")))))</f>
        <v>MAYOR</v>
      </c>
      <c r="J5" s="106">
        <v>4</v>
      </c>
      <c r="K5" s="79" t="str">
        <f>IF(L5=1,"IMPROBABLE",IF(L5=2,"RARO",IF(L5=3,"MODERADO",IF(L5=4,"PROBABLE",IF(L5=5,"CASI CIERTO"," ")))))</f>
        <v>PROBABLE</v>
      </c>
      <c r="L5" s="106">
        <v>4</v>
      </c>
      <c r="M5" s="79" t="str">
        <f>IF(N5&lt;5,"BAJA",IF(N5=6," MODERADA",IF(N5=5,"ALTA",IF(N5=8,"ALTA",IF(N5=9,"ALTA",IF(N5&gt;9,"EXTREMA"," "))))))</f>
        <v>EXTREMA</v>
      </c>
      <c r="N5" s="80">
        <f>J5*L5</f>
        <v>16</v>
      </c>
      <c r="O5" s="84" t="s">
        <v>249</v>
      </c>
      <c r="P5" s="106" t="s">
        <v>291</v>
      </c>
      <c r="Q5" s="640"/>
    </row>
    <row r="6" spans="2:17" ht="60">
      <c r="B6" s="638"/>
      <c r="C6" s="539"/>
      <c r="D6" s="104">
        <f>D5+1</f>
        <v>2</v>
      </c>
      <c r="E6" s="81" t="s">
        <v>374</v>
      </c>
      <c r="F6" s="86" t="s">
        <v>373</v>
      </c>
      <c r="G6" s="86"/>
      <c r="H6" s="81" t="s">
        <v>375</v>
      </c>
      <c r="I6" s="70" t="str">
        <f>IF(J6=1,"INSIGNIFICANTE",IF(J6=2,"MENOR",IF(J6=3,"MODERADO",IF(J6=4,"MAYOR",IF(J6=5,"CATASTROFICA"," ")))))</f>
        <v>MAYOR</v>
      </c>
      <c r="J6" s="104">
        <v>4</v>
      </c>
      <c r="K6" s="70" t="str">
        <f>IF(L6=1,"IMPROBABLE",IF(L6=2,"RARO",IF(L6=3,"MODERADO",IF(L6=4,"PROBABLE",IF(L6=5,"CASI CIERTO"," ")))))</f>
        <v>RARO</v>
      </c>
      <c r="L6" s="104">
        <v>2</v>
      </c>
      <c r="M6" s="70" t="str">
        <f>IF(N6&lt;5,"BAJA",IF(N6=6," MODERADA",IF(N6=5,"ALTA",IF(N6=8,"ALTA",IF(N6=9,"ALTA",IF(N6&gt;9,"EXTREMA"," "))))))</f>
        <v>ALTA</v>
      </c>
      <c r="N6" s="98">
        <f>J6*L6</f>
        <v>8</v>
      </c>
      <c r="O6" s="81" t="s">
        <v>376</v>
      </c>
      <c r="P6" s="104" t="s">
        <v>377</v>
      </c>
      <c r="Q6" s="641"/>
    </row>
    <row r="7" spans="2:17" ht="90.75" thickBot="1">
      <c r="B7" s="639"/>
      <c r="C7" s="540"/>
      <c r="D7" s="105">
        <f>D6+1</f>
        <v>3</v>
      </c>
      <c r="E7" s="146" t="s">
        <v>378</v>
      </c>
      <c r="F7" s="88" t="s">
        <v>302</v>
      </c>
      <c r="G7" s="88"/>
      <c r="H7" s="146" t="s">
        <v>379</v>
      </c>
      <c r="I7" s="71" t="str">
        <f>IF(J7=1,"INSIGNIFICANTE",IF(J7=2,"MENOR",IF(J7=3,"MODERADO",IF(J7=4,"MAYOR",IF(J7=5,"CATASTROFICA"," ")))))</f>
        <v>CATASTROFICA</v>
      </c>
      <c r="J7" s="105">
        <v>5</v>
      </c>
      <c r="K7" s="71" t="str">
        <f>IF(L7=1,"IMPROBABLE",IF(L7=2,"RARO",IF(L7=3,"MODERADO",IF(L7=4,"PROBABLE",IF(L7=5,"CASI CIERTO"," ")))))</f>
        <v>MODERADO</v>
      </c>
      <c r="L7" s="105">
        <v>3</v>
      </c>
      <c r="M7" s="71" t="str">
        <f>IF(N7&lt;5,"BAJA",IF(N7=6," MODERADA",IF(N7=5,"ALTA",IF(N7=8,"ALTA",IF(N7=9,"ALTA",IF(N7&gt;9,"EXTREMA"," "))))))</f>
        <v>EXTREMA</v>
      </c>
      <c r="N7" s="107">
        <f>J7*L7</f>
        <v>15</v>
      </c>
      <c r="O7" s="146" t="s">
        <v>380</v>
      </c>
      <c r="P7" s="105" t="s">
        <v>377</v>
      </c>
      <c r="Q7" s="147" t="s">
        <v>381</v>
      </c>
    </row>
  </sheetData>
  <sheetProtection/>
  <mergeCells count="15">
    <mergeCell ref="Q5:Q6"/>
    <mergeCell ref="K2:L4"/>
    <mergeCell ref="M2:M4"/>
    <mergeCell ref="N2:N4"/>
    <mergeCell ref="O2:O4"/>
    <mergeCell ref="P2:P4"/>
    <mergeCell ref="Q2:Q4"/>
    <mergeCell ref="C2:D4"/>
    <mergeCell ref="E2:E3"/>
    <mergeCell ref="F2:G2"/>
    <mergeCell ref="H2:H3"/>
    <mergeCell ref="I2:J4"/>
    <mergeCell ref="B5:B7"/>
    <mergeCell ref="C5:C7"/>
    <mergeCell ref="B2:B4"/>
  </mergeCells>
  <conditionalFormatting sqref="M5:M7">
    <cfRule type="containsText" priority="1" dxfId="3" operator="containsText" stopIfTrue="1" text="MODERADA">
      <formula>NOT(ISERROR(SEARCH("MODERADA",M5)))</formula>
    </cfRule>
    <cfRule type="containsText" priority="2" dxfId="2" operator="containsText" stopIfTrue="1" text="EXTREMA">
      <formula>NOT(ISERROR(SEARCH("EXTREMA",M5)))</formula>
    </cfRule>
    <cfRule type="containsText" priority="3" dxfId="1" operator="containsText" stopIfTrue="1" text="ALTA">
      <formula>NOT(ISERROR(SEARCH("ALTA",M5)))</formula>
    </cfRule>
    <cfRule type="containsText" priority="4" dxfId="0" operator="containsText" stopIfTrue="1" text="BAJA">
      <formula>NOT(ISERROR(SEARCH("BAJA",M5)))</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Q15"/>
  <sheetViews>
    <sheetView zoomScale="60" zoomScaleNormal="60" zoomScalePageLayoutView="0" workbookViewId="0" topLeftCell="A1">
      <pane xSplit="4" ySplit="4" topLeftCell="E13" activePane="bottomRight" state="frozen"/>
      <selection pane="topLeft" activeCell="A1" sqref="A1"/>
      <selection pane="topRight" activeCell="E1" sqref="E1"/>
      <selection pane="bottomLeft" activeCell="A5" sqref="A5"/>
      <selection pane="bottomRight" activeCell="M11" sqref="M11:M15"/>
    </sheetView>
  </sheetViews>
  <sheetFormatPr defaultColWidth="11.421875" defaultRowHeight="12.75"/>
  <cols>
    <col min="1" max="1" width="4.7109375" style="0" customWidth="1"/>
    <col min="2" max="2" width="15.28125" style="0" customWidth="1"/>
    <col min="3" max="3" width="25.28125" style="0" customWidth="1"/>
    <col min="4" max="4" width="5.421875" style="0" customWidth="1"/>
    <col min="5" max="5" width="21.8515625" style="0" customWidth="1"/>
    <col min="6" max="6" width="18.8515625" style="0" customWidth="1"/>
    <col min="7" max="7" width="17.421875" style="0" customWidth="1"/>
    <col min="8" max="8" width="25.421875" style="0" customWidth="1"/>
    <col min="9" max="9" width="21.421875" style="0" customWidth="1"/>
    <col min="10" max="10" width="4.00390625" style="0" customWidth="1"/>
    <col min="11" max="11" width="21.8515625" style="0" customWidth="1"/>
    <col min="12" max="12" width="4.28125" style="0" customWidth="1"/>
    <col min="13" max="13" width="22.57421875" style="0" customWidth="1"/>
    <col min="14" max="14" width="19.57421875" style="0" customWidth="1"/>
    <col min="15" max="15" width="21.140625" style="0" customWidth="1"/>
    <col min="16" max="16" width="24.7109375" style="0" customWidth="1"/>
    <col min="17" max="17" width="22.57421875" style="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448</v>
      </c>
      <c r="G4" s="107" t="s">
        <v>7</v>
      </c>
      <c r="H4" s="107" t="s">
        <v>449</v>
      </c>
      <c r="I4" s="497"/>
      <c r="J4" s="497"/>
      <c r="K4" s="595"/>
      <c r="L4" s="595"/>
      <c r="M4" s="497"/>
      <c r="N4" s="497"/>
      <c r="O4" s="497"/>
      <c r="P4" s="497"/>
      <c r="Q4" s="500"/>
    </row>
    <row r="5" spans="2:17" ht="75" hidden="1">
      <c r="B5" s="642" t="s">
        <v>295</v>
      </c>
      <c r="C5" s="645" t="s">
        <v>645</v>
      </c>
      <c r="D5" s="106">
        <v>1</v>
      </c>
      <c r="E5" s="100" t="s">
        <v>646</v>
      </c>
      <c r="F5" s="87" t="s">
        <v>451</v>
      </c>
      <c r="G5" s="87"/>
      <c r="H5" s="100" t="s">
        <v>647</v>
      </c>
      <c r="I5" s="79" t="str">
        <f>IF(J5=1,"INSIGNIFICANTE",IF(J5=2,"MENOR",IF(J5=3,"MODERADO",IF(J5=4,"MAYOR",IF(J5=5,"CATASTROFICA"," ")))))</f>
        <v>MAYOR</v>
      </c>
      <c r="J5" s="106">
        <v>4</v>
      </c>
      <c r="K5" s="79" t="str">
        <f>IF(L5=1,"IMPROBABLE",IF(L5=2,"RARO",IF(L5=3,"MODERADO",IF(L5=4,"PROBABLE",IF(L5=5,"CASI CIERTO"," ")))))</f>
        <v>RARO</v>
      </c>
      <c r="L5" s="106">
        <v>2</v>
      </c>
      <c r="M5" s="79" t="str">
        <f>IF(N5&lt;5,"BAJA",IF(N5=6," MODERADA",IF(N5=5,"ALTA",IF(N5=8,"ALTA",IF(N5=9,"ALTA",IF(N5&gt;9,"EXTREMA"," "))))))</f>
        <v>ALTA</v>
      </c>
      <c r="N5" s="80">
        <f>J5*L5</f>
        <v>8</v>
      </c>
      <c r="O5" s="100" t="s">
        <v>366</v>
      </c>
      <c r="P5" s="106" t="s">
        <v>648</v>
      </c>
      <c r="Q5" s="541" t="s">
        <v>370</v>
      </c>
    </row>
    <row r="6" spans="2:17" ht="105" hidden="1">
      <c r="B6" s="643"/>
      <c r="C6" s="555"/>
      <c r="D6" s="104">
        <f>D5+1</f>
        <v>2</v>
      </c>
      <c r="E6" s="101" t="s">
        <v>649</v>
      </c>
      <c r="F6" s="86" t="s">
        <v>451</v>
      </c>
      <c r="G6" s="86"/>
      <c r="H6" s="101" t="s">
        <v>650</v>
      </c>
      <c r="I6" s="70" t="str">
        <f>IF(J6=1,"INSIGNIFICANTE",IF(J6=2,"MENOR",IF(J6=3,"MODERADO",IF(J6=4,"MAYOR",IF(J6=5,"CATASTROFICA"," ")))))</f>
        <v>MAYOR</v>
      </c>
      <c r="J6" s="104">
        <v>4</v>
      </c>
      <c r="K6" s="70" t="str">
        <f>IF(L6=1,"IMPROBABLE",IF(L6=2,"RARO",IF(L6=3,"MODERADO",IF(L6=4,"PROBABLE",IF(L6=5,"CASI CIERTO"," ")))))</f>
        <v>RARO</v>
      </c>
      <c r="L6" s="104">
        <v>2</v>
      </c>
      <c r="M6" s="70" t="str">
        <f>IF(N6&lt;5,"BAJA",IF(N6=6," MODERADA",IF(N6=5,"ALTA",IF(N6=8,"ALTA",IF(N6=9,"ALTA",IF(N6&gt;9,"EXTREMA"," "))))))</f>
        <v>ALTA</v>
      </c>
      <c r="N6" s="98">
        <f>J6*L6</f>
        <v>8</v>
      </c>
      <c r="O6" s="101" t="s">
        <v>368</v>
      </c>
      <c r="P6" s="104" t="s">
        <v>651</v>
      </c>
      <c r="Q6" s="542"/>
    </row>
    <row r="7" spans="2:17" ht="75" hidden="1">
      <c r="B7" s="643"/>
      <c r="C7" s="555"/>
      <c r="D7" s="104">
        <f>D6+1</f>
        <v>3</v>
      </c>
      <c r="E7" s="166" t="s">
        <v>425</v>
      </c>
      <c r="F7" s="86" t="s">
        <v>451</v>
      </c>
      <c r="G7" s="86"/>
      <c r="H7" s="101" t="s">
        <v>647</v>
      </c>
      <c r="I7" s="70" t="str">
        <f>IF(J7=1,"INSIGNIFICANTE",IF(J7=2,"MENOR",IF(J7=3,"MODERADO",IF(J7=4,"MAYOR",IF(J7=5,"CATASTROFICA"," ")))))</f>
        <v>MAYOR</v>
      </c>
      <c r="J7" s="104">
        <v>4</v>
      </c>
      <c r="K7" s="70" t="str">
        <f>IF(L7=1,"IMPROBABLE",IF(L7=2,"RARO",IF(L7=3,"MODERADO",IF(L7=4,"PROBABLE",IF(L7=5,"CASI CIERTO"," ")))))</f>
        <v>RARO</v>
      </c>
      <c r="L7" s="104">
        <v>2</v>
      </c>
      <c r="M7" s="70" t="str">
        <f>IF(N7&lt;5,"BAJA",IF(N7=6," MODERADA",IF(N7=5,"ALTA",IF(N7=8,"ALTA",IF(N7=9,"ALTA",IF(N7&gt;9,"EXTREMA"," "))))))</f>
        <v>ALTA</v>
      </c>
      <c r="N7" s="98">
        <f>J7*L7</f>
        <v>8</v>
      </c>
      <c r="O7" s="101" t="s">
        <v>369</v>
      </c>
      <c r="P7" s="104" t="s">
        <v>652</v>
      </c>
      <c r="Q7" s="542"/>
    </row>
    <row r="8" spans="2:17" ht="108" hidden="1">
      <c r="B8" s="643"/>
      <c r="C8" s="555"/>
      <c r="D8" s="104">
        <f>D7+1</f>
        <v>4</v>
      </c>
      <c r="E8" s="101" t="s">
        <v>392</v>
      </c>
      <c r="F8" s="86" t="s">
        <v>451</v>
      </c>
      <c r="G8" s="89"/>
      <c r="H8" s="101" t="s">
        <v>647</v>
      </c>
      <c r="I8" s="70" t="str">
        <f>IF(J8=1,"INSIGNIFICANTE",IF(J8=2,"MENOR",IF(J8=3,"MODERADO",IF(J8=4,"MAYOR",IF(J8=5,"CATASTROFICA"," ")))))</f>
        <v>MAYOR</v>
      </c>
      <c r="J8" s="104">
        <v>4</v>
      </c>
      <c r="K8" s="70" t="str">
        <f>IF(L8=1,"IMPROBABLE",IF(L8=2,"RARO",IF(L8=3,"MODERADO",IF(L8=4,"PROBABLE",IF(L8=5,"CASI CIERTO"," ")))))</f>
        <v>RARO</v>
      </c>
      <c r="L8" s="104">
        <v>2</v>
      </c>
      <c r="M8" s="70" t="str">
        <f>IF(N8&lt;5,"BAJA",IF(N8=6," MODERADA",IF(N8=5,"ALTA",IF(N8=8,"ALTA",IF(N8=9,"ALTA",IF(N8&gt;9,"EXTREMA"," "))))))</f>
        <v>ALTA</v>
      </c>
      <c r="N8" s="98">
        <f>J8*L8</f>
        <v>8</v>
      </c>
      <c r="O8" s="101" t="s">
        <v>369</v>
      </c>
      <c r="P8" s="104" t="s">
        <v>653</v>
      </c>
      <c r="Q8" s="542"/>
    </row>
    <row r="9" spans="2:17" ht="77.25" hidden="1" thickBot="1">
      <c r="B9" s="644"/>
      <c r="C9" s="556"/>
      <c r="D9" s="105">
        <f>D8+1</f>
        <v>5</v>
      </c>
      <c r="E9" s="330" t="s">
        <v>391</v>
      </c>
      <c r="F9" s="88" t="s">
        <v>451</v>
      </c>
      <c r="G9" s="145"/>
      <c r="H9" s="136" t="s">
        <v>647</v>
      </c>
      <c r="I9" s="71" t="str">
        <f>IF(J9=1,"INSIGNIFICANTE",IF(J9=2,"MENOR",IF(J9=3,"MODERADO",IF(J9=4,"MAYOR",IF(J9=5,"CATASTROFICA"," ")))))</f>
        <v>MAYOR</v>
      </c>
      <c r="J9" s="105">
        <v>4</v>
      </c>
      <c r="K9" s="71" t="str">
        <f>IF(L9=1,"IMPROBABLE",IF(L9=2,"RARO",IF(L9=3,"MODERADO",IF(L9=4,"PROBABLE",IF(L9=5,"CASI CIERTO"," ")))))</f>
        <v>RARO</v>
      </c>
      <c r="L9" s="105">
        <v>2</v>
      </c>
      <c r="M9" s="71" t="str">
        <f>IF(N9&lt;5,"BAJA",IF(N9=6," MODERADA",IF(N9=5,"ALTA",IF(N9=8,"ALTA",IF(N9=9,"ALTA",IF(N9&gt;9,"EXTREMA"," "))))))</f>
        <v>ALTA</v>
      </c>
      <c r="N9" s="107">
        <f>J9*L9</f>
        <v>8</v>
      </c>
      <c r="O9" s="136" t="s">
        <v>369</v>
      </c>
      <c r="P9" s="105" t="s">
        <v>654</v>
      </c>
      <c r="Q9" s="543"/>
    </row>
    <row r="10" ht="6" customHeight="1" thickBot="1"/>
    <row r="11" spans="2:17" ht="90.75" thickBot="1">
      <c r="B11" s="646" t="s">
        <v>295</v>
      </c>
      <c r="C11" s="648" t="s">
        <v>404</v>
      </c>
      <c r="D11" s="164">
        <v>1</v>
      </c>
      <c r="E11" s="74" t="s">
        <v>646</v>
      </c>
      <c r="F11" s="85" t="s">
        <v>451</v>
      </c>
      <c r="G11" s="85"/>
      <c r="H11" s="74" t="s">
        <v>647</v>
      </c>
      <c r="I11" s="67" t="str">
        <f>IF(J11=1,"INSIGNIFICANTE",IF(J11=2,"MENOR",IF(J11=3,"MODERADO",IF(J11=4,"MAYOR",IF(J11=5,"CATASTROFICA"," ")))))</f>
        <v>MAYOR</v>
      </c>
      <c r="J11" s="164">
        <v>4</v>
      </c>
      <c r="K11" s="67" t="str">
        <f>IF(L11=1,"IMPROBABLE",IF(L11=2,"RARO",IF(L11=3,"MODERADO",IF(L11=4,"PROBABLE",IF(L11=5,"CASI CIERTO"," ")))))</f>
        <v>RARO</v>
      </c>
      <c r="L11" s="164">
        <v>2</v>
      </c>
      <c r="M11" s="67" t="str">
        <f>IF(N11&lt;7,"BAJA",IF(N11=8,"MODERADA",IF(N11=9,"MODERADA",IF(N11=10,"ALTA",IF(N11=12,"ALTA",IF(N11&gt;14,"EXTREMA"," "))))))</f>
        <v>MODERADA</v>
      </c>
      <c r="N11" s="177">
        <f>J11*L11</f>
        <v>8</v>
      </c>
      <c r="O11" s="74" t="s">
        <v>423</v>
      </c>
      <c r="P11" s="164" t="s">
        <v>655</v>
      </c>
      <c r="Q11" s="650" t="s">
        <v>370</v>
      </c>
    </row>
    <row r="12" spans="2:17" ht="195.75" thickBot="1">
      <c r="B12" s="647"/>
      <c r="C12" s="649"/>
      <c r="D12" s="180">
        <f>D11+1</f>
        <v>2</v>
      </c>
      <c r="E12" s="179" t="s">
        <v>656</v>
      </c>
      <c r="F12" s="86" t="s">
        <v>451</v>
      </c>
      <c r="G12" s="86"/>
      <c r="H12" s="179" t="s">
        <v>650</v>
      </c>
      <c r="I12" s="70" t="str">
        <f>IF(J12=1,"INSIGNIFICANTE",IF(J12=2,"MENOR",IF(J12=3,"MODERADO",IF(J12=4,"MAYOR",IF(J12=5,"CATASTROFICA"," ")))))</f>
        <v>MAYOR</v>
      </c>
      <c r="J12" s="180">
        <v>4</v>
      </c>
      <c r="K12" s="70" t="str">
        <f>IF(L12=1,"IMPROBABLE",IF(L12=2,"RARO",IF(L12=3,"MODERADO",IF(L12=4,"PROBABLE",IF(L12=5,"CASI CIERTO"," ")))))</f>
        <v>RARO</v>
      </c>
      <c r="L12" s="180">
        <v>2</v>
      </c>
      <c r="M12" s="67" t="str">
        <f>IF(N12&lt;7,"BAJA",IF(N12=8,"MODERADA",IF(N12=9,"MODERADA",IF(N12=10,"ALTA",IF(N12=12,"ALTA",IF(N12&gt;14,"EXTREMA"," "))))))</f>
        <v>MODERADA</v>
      </c>
      <c r="N12" s="178">
        <f>J12*L12</f>
        <v>8</v>
      </c>
      <c r="O12" s="179" t="s">
        <v>657</v>
      </c>
      <c r="P12" s="180" t="s">
        <v>424</v>
      </c>
      <c r="Q12" s="651"/>
    </row>
    <row r="13" spans="2:17" ht="105.75" thickBot="1">
      <c r="B13" s="647"/>
      <c r="C13" s="649"/>
      <c r="D13" s="180">
        <f>D12+1</f>
        <v>3</v>
      </c>
      <c r="E13" s="166" t="s">
        <v>425</v>
      </c>
      <c r="F13" s="86" t="s">
        <v>451</v>
      </c>
      <c r="G13" s="86"/>
      <c r="H13" s="179" t="s">
        <v>647</v>
      </c>
      <c r="I13" s="70" t="str">
        <f>IF(J13=1,"INSIGNIFICANTE",IF(J13=2,"MENOR",IF(J13=3,"MODERADO",IF(J13=4,"MAYOR",IF(J13=5,"CATASTROFICA"," ")))))</f>
        <v>MAYOR</v>
      </c>
      <c r="J13" s="180">
        <v>4</v>
      </c>
      <c r="K13" s="70" t="str">
        <f>IF(L13=1,"IMPROBABLE",IF(L13=2,"RARO",IF(L13=3,"MODERADO",IF(L13=4,"PROBABLE",IF(L13=5,"CASI CIERTO"," ")))))</f>
        <v>RARO</v>
      </c>
      <c r="L13" s="180">
        <v>2</v>
      </c>
      <c r="M13" s="67" t="str">
        <f>IF(N13&lt;7,"BAJA",IF(N13=8,"MODERADA",IF(N13=9,"MODERADA",IF(N13=10,"ALTA",IF(N13=12,"ALTA",IF(N13&gt;14,"EXTREMA"," "))))))</f>
        <v>MODERADA</v>
      </c>
      <c r="N13" s="178">
        <f>J13*L13</f>
        <v>8</v>
      </c>
      <c r="O13" s="179" t="s">
        <v>658</v>
      </c>
      <c r="P13" s="180" t="s">
        <v>659</v>
      </c>
      <c r="Q13" s="651"/>
    </row>
    <row r="14" spans="2:17" ht="108.75" thickBot="1">
      <c r="B14" s="647"/>
      <c r="C14" s="649"/>
      <c r="D14" s="180">
        <f>D13+1</f>
        <v>4</v>
      </c>
      <c r="E14" s="179" t="s">
        <v>392</v>
      </c>
      <c r="F14" s="86" t="s">
        <v>451</v>
      </c>
      <c r="G14" s="89"/>
      <c r="H14" s="179" t="s">
        <v>647</v>
      </c>
      <c r="I14" s="70" t="str">
        <f>IF(J14=1,"INSIGNIFICANTE",IF(J14=2,"MENOR",IF(J14=3,"MODERADO",IF(J14=4,"MAYOR",IF(J14=5,"CATASTROFICA"," ")))))</f>
        <v>MAYOR</v>
      </c>
      <c r="J14" s="180">
        <v>4</v>
      </c>
      <c r="K14" s="70" t="str">
        <f>IF(L14=1,"IMPROBABLE",IF(L14=2,"RARO",IF(L14=3,"MODERADO",IF(L14=4,"PROBABLE",IF(L14=5,"CASI CIERTO"," ")))))</f>
        <v>RARO</v>
      </c>
      <c r="L14" s="180">
        <v>2</v>
      </c>
      <c r="M14" s="67" t="str">
        <f>IF(N14&lt;7,"BAJA",IF(N14=8,"MODERADA",IF(N14=9,"MODERADA",IF(N14=10,"ALTA",IF(N14=12,"ALTA",IF(N14&gt;14,"EXTREMA"," "))))))</f>
        <v>MODERADA</v>
      </c>
      <c r="N14" s="178">
        <f>J14*L14</f>
        <v>8</v>
      </c>
      <c r="O14" s="179" t="s">
        <v>426</v>
      </c>
      <c r="P14" s="180" t="s">
        <v>660</v>
      </c>
      <c r="Q14" s="651"/>
    </row>
    <row r="15" spans="2:17" ht="77.25" thickBot="1">
      <c r="B15" s="647"/>
      <c r="C15" s="649"/>
      <c r="D15" s="181">
        <f>D14+1</f>
        <v>5</v>
      </c>
      <c r="E15" s="166" t="s">
        <v>391</v>
      </c>
      <c r="F15" s="86" t="s">
        <v>451</v>
      </c>
      <c r="G15" s="174"/>
      <c r="H15" s="179" t="s">
        <v>647</v>
      </c>
      <c r="I15" s="70" t="str">
        <f>IF(J15=1,"INSIGNIFICANTE",IF(J15=2,"MENOR",IF(J15=3,"MODERADO",IF(J15=4,"MAYOR",IF(J15=5,"CATASTROFICA"," ")))))</f>
        <v>MAYOR</v>
      </c>
      <c r="J15" s="180">
        <v>4</v>
      </c>
      <c r="K15" s="70" t="str">
        <f>IF(L15=1,"IMPROBABLE",IF(L15=2,"RARO",IF(L15=3,"MODERADO",IF(L15=4,"PROBABLE",IF(L15=5,"CASI CIERTO"," ")))))</f>
        <v>RARO</v>
      </c>
      <c r="L15" s="180">
        <v>2</v>
      </c>
      <c r="M15" s="67" t="str">
        <f>IF(N15&lt;7,"BAJA",IF(N15=8,"MODERADA",IF(N15=9,"MODERADA",IF(N15=10,"ALTA",IF(N15=12,"ALTA",IF(N15&gt;14,"EXTREMA"," "))))))</f>
        <v>MODERADA</v>
      </c>
      <c r="N15" s="178">
        <f>J15*L15</f>
        <v>8</v>
      </c>
      <c r="O15" s="179" t="s">
        <v>427</v>
      </c>
      <c r="P15" s="180" t="s">
        <v>661</v>
      </c>
      <c r="Q15" s="651"/>
    </row>
  </sheetData>
  <sheetProtection/>
  <mergeCells count="18">
    <mergeCell ref="B11:B15"/>
    <mergeCell ref="C11:C15"/>
    <mergeCell ref="Q11:Q15"/>
    <mergeCell ref="Q5:Q9"/>
    <mergeCell ref="K2:L4"/>
    <mergeCell ref="M2:M4"/>
    <mergeCell ref="N2:N4"/>
    <mergeCell ref="O2:O4"/>
    <mergeCell ref="P2:P4"/>
    <mergeCell ref="Q2:Q4"/>
    <mergeCell ref="C2:D4"/>
    <mergeCell ref="E2:E3"/>
    <mergeCell ref="F2:G2"/>
    <mergeCell ref="H2:H3"/>
    <mergeCell ref="I2:J4"/>
    <mergeCell ref="B5:B9"/>
    <mergeCell ref="C5:C9"/>
    <mergeCell ref="B2:B4"/>
  </mergeCells>
  <conditionalFormatting sqref="M5:M9">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conditionalFormatting sqref="M11:M15">
    <cfRule type="containsText" priority="1" dxfId="3" operator="containsText" stopIfTrue="1" text="MODERADA">
      <formula>NOT(ISERROR(SEARCH("MODERADA",M11)))</formula>
    </cfRule>
    <cfRule type="containsText" priority="2" dxfId="2" operator="containsText" stopIfTrue="1" text="EXTREMA">
      <formula>NOT(ISERROR(SEARCH("EXTREMA",M11)))</formula>
    </cfRule>
    <cfRule type="containsText" priority="3" dxfId="1" operator="containsText" stopIfTrue="1" text="ALTA">
      <formula>NOT(ISERROR(SEARCH("ALTA",M11)))</formula>
    </cfRule>
    <cfRule type="containsText" priority="4" dxfId="0" operator="containsText" stopIfTrue="1" text="BAJA">
      <formula>NOT(ISERROR(SEARCH("BAJA",M11)))</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Q7"/>
  <sheetViews>
    <sheetView zoomScale="60" zoomScaleNormal="6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G10" sqref="G10"/>
    </sheetView>
  </sheetViews>
  <sheetFormatPr defaultColWidth="11.421875" defaultRowHeight="12.75"/>
  <cols>
    <col min="1" max="1" width="19.7109375" style="460" customWidth="1"/>
    <col min="2" max="2" width="16.7109375" style="460" customWidth="1"/>
    <col min="3" max="3" width="4.57421875" style="460" customWidth="1"/>
    <col min="4" max="4" width="28.8515625" style="460" customWidth="1"/>
    <col min="5" max="5" width="23.8515625" style="460" customWidth="1"/>
    <col min="6" max="6" width="22.140625" style="460" customWidth="1"/>
    <col min="7" max="7" width="24.57421875" style="460" customWidth="1"/>
    <col min="8" max="8" width="17.7109375" style="460" bestFit="1" customWidth="1"/>
    <col min="9" max="9" width="6.421875" style="460" customWidth="1"/>
    <col min="10" max="10" width="19.57421875" style="460" customWidth="1"/>
    <col min="11" max="11" width="6.140625" style="460" customWidth="1"/>
    <col min="12" max="12" width="22.00390625" style="460" customWidth="1"/>
    <col min="13" max="13" width="17.140625" style="460" customWidth="1"/>
    <col min="14" max="14" width="19.140625" style="460" customWidth="1"/>
    <col min="15" max="15" width="26.140625" style="460" customWidth="1"/>
    <col min="16" max="16" width="25.57421875" style="460" customWidth="1"/>
    <col min="17" max="17" width="19.57421875" style="460" customWidth="1"/>
    <col min="18" max="16384" width="11.421875" style="460" customWidth="1"/>
  </cols>
  <sheetData>
    <row r="1" spans="1:17" ht="42" customHeight="1">
      <c r="A1" s="653" t="s">
        <v>163</v>
      </c>
      <c r="B1" s="655" t="s">
        <v>164</v>
      </c>
      <c r="C1" s="656"/>
      <c r="D1" s="660" t="s">
        <v>285</v>
      </c>
      <c r="E1" s="522" t="s">
        <v>26</v>
      </c>
      <c r="F1" s="492"/>
      <c r="G1" s="660" t="s">
        <v>8</v>
      </c>
      <c r="H1" s="655" t="s">
        <v>166</v>
      </c>
      <c r="I1" s="656"/>
      <c r="J1" s="655" t="s">
        <v>167</v>
      </c>
      <c r="K1" s="656"/>
      <c r="L1" s="660" t="s">
        <v>313</v>
      </c>
      <c r="M1" s="660" t="s">
        <v>314</v>
      </c>
      <c r="N1" s="660" t="s">
        <v>17</v>
      </c>
      <c r="O1" s="660" t="s">
        <v>170</v>
      </c>
      <c r="P1" s="666" t="s">
        <v>169</v>
      </c>
      <c r="Q1" s="583" t="s">
        <v>387</v>
      </c>
    </row>
    <row r="2" spans="1:17" ht="20.25" customHeight="1">
      <c r="A2" s="654"/>
      <c r="B2" s="657"/>
      <c r="C2" s="658"/>
      <c r="D2" s="661"/>
      <c r="E2" s="404" t="s">
        <v>31</v>
      </c>
      <c r="F2" s="404" t="s">
        <v>32</v>
      </c>
      <c r="G2" s="661"/>
      <c r="H2" s="657"/>
      <c r="I2" s="658"/>
      <c r="J2" s="657"/>
      <c r="K2" s="658"/>
      <c r="L2" s="664"/>
      <c r="M2" s="664"/>
      <c r="N2" s="664"/>
      <c r="O2" s="664"/>
      <c r="P2" s="667"/>
      <c r="Q2" s="663"/>
    </row>
    <row r="3" spans="1:17" ht="41.25" customHeight="1" thickBot="1">
      <c r="A3" s="654"/>
      <c r="B3" s="657"/>
      <c r="C3" s="659"/>
      <c r="D3" s="405" t="s">
        <v>299</v>
      </c>
      <c r="E3" s="405" t="s">
        <v>448</v>
      </c>
      <c r="F3" s="405" t="s">
        <v>7</v>
      </c>
      <c r="G3" s="405" t="s">
        <v>449</v>
      </c>
      <c r="H3" s="662"/>
      <c r="I3" s="659"/>
      <c r="J3" s="662"/>
      <c r="K3" s="659"/>
      <c r="L3" s="665"/>
      <c r="M3" s="665"/>
      <c r="N3" s="665"/>
      <c r="O3" s="665"/>
      <c r="P3" s="668"/>
      <c r="Q3" s="407" t="s">
        <v>381</v>
      </c>
    </row>
    <row r="4" spans="1:17" ht="114" customHeight="1">
      <c r="A4" s="652" t="s">
        <v>428</v>
      </c>
      <c r="B4" s="609" t="s">
        <v>409</v>
      </c>
      <c r="C4" s="78">
        <v>1</v>
      </c>
      <c r="D4" s="216" t="s">
        <v>196</v>
      </c>
      <c r="E4" s="408" t="s">
        <v>451</v>
      </c>
      <c r="F4" s="408" t="s">
        <v>665</v>
      </c>
      <c r="G4" s="78" t="s">
        <v>275</v>
      </c>
      <c r="H4" s="79" t="str">
        <f>IF(I4=1,"INSIGNIFICANTE",IF(I4=2,"MENOR",IF(I4=3,"MODERADO",IF(I4=4,"MAYOR",IF(I4=5,"CATASTROFICA"," ")))))</f>
        <v>MAYOR</v>
      </c>
      <c r="I4" s="411">
        <v>4</v>
      </c>
      <c r="J4" s="79" t="str">
        <f>IF(K4=1,"IMPROBABLE",IF(K4=2,"RARO",IF(K4=3,"MODERADO",IF(K4=4,"PROBABLE",IF(K4=5,"CASI CIERTO"," ")))))</f>
        <v>CASI CIERTO</v>
      </c>
      <c r="K4" s="411">
        <v>5</v>
      </c>
      <c r="L4" s="79" t="str">
        <f>IF(M4&lt;7,"BAJA",IF(M4=8,"MODERADA",IF(M4=9,"MODERADA",IF(M4=10,"ALTA",IF(M4=12,"ALTA",IF(M4&gt;14,"EXTREMA"," "))))))</f>
        <v>EXTREMA</v>
      </c>
      <c r="M4" s="79">
        <f>I4*K4</f>
        <v>20</v>
      </c>
      <c r="N4" s="410" t="s">
        <v>666</v>
      </c>
      <c r="O4" s="141" t="s">
        <v>667</v>
      </c>
      <c r="P4" s="182" t="s">
        <v>663</v>
      </c>
      <c r="Q4" s="409"/>
    </row>
    <row r="5" spans="1:17" ht="114" customHeight="1">
      <c r="A5" s="652"/>
      <c r="B5" s="609"/>
      <c r="C5" s="66">
        <f>C4+1</f>
        <v>2</v>
      </c>
      <c r="D5" s="175" t="s">
        <v>197</v>
      </c>
      <c r="E5" s="406" t="s">
        <v>488</v>
      </c>
      <c r="F5" s="406"/>
      <c r="G5" s="66" t="s">
        <v>276</v>
      </c>
      <c r="H5" s="70" t="str">
        <f>IF(I5=1,"INSIGNIFICANTE",IF(I5=2,"MENOR",IF(I5=3,"MODERADO",IF(I5=4,"MAYOR",IF(I5=5,"CATASTROFICA"," ")))))</f>
        <v>MAYOR</v>
      </c>
      <c r="I5" s="404">
        <v>4</v>
      </c>
      <c r="J5" s="70" t="str">
        <f>IF(K5=1,"IMPROBABLE",IF(K5=2,"RARO",IF(K5=3,"MODERADO",IF(K5=4,"PROBABLE",IF(K5=5,"CASI CIERTO"," ")))))</f>
        <v>MODERADO</v>
      </c>
      <c r="K5" s="404">
        <v>3</v>
      </c>
      <c r="L5" s="79" t="str">
        <f>IF(M5&lt;7,"BAJA",IF(M5=8,"MODERADA",IF(M5=9,"MODERADA",IF(M5=10,"ALTA",IF(M5=12,"ALTA",IF(M5&gt;14,"EXTREMA"," "))))))</f>
        <v>ALTA</v>
      </c>
      <c r="M5" s="70">
        <f>I5*K5</f>
        <v>12</v>
      </c>
      <c r="N5" s="66" t="s">
        <v>662</v>
      </c>
      <c r="O5" s="140" t="s">
        <v>349</v>
      </c>
      <c r="P5" s="183" t="s">
        <v>663</v>
      </c>
      <c r="Q5" s="409"/>
    </row>
    <row r="6" spans="1:17" ht="114" customHeight="1">
      <c r="A6" s="652"/>
      <c r="B6" s="609"/>
      <c r="C6" s="66">
        <f>C5+1</f>
        <v>3</v>
      </c>
      <c r="D6" s="175" t="s">
        <v>198</v>
      </c>
      <c r="E6" s="406" t="s">
        <v>519</v>
      </c>
      <c r="F6" s="406"/>
      <c r="G6" s="66" t="s">
        <v>277</v>
      </c>
      <c r="H6" s="70" t="str">
        <f>IF(I6=1,"INSIGNIFICANTE",IF(I6=2,"MENOR",IF(I6=3,"MODERADO",IF(I6=4,"MAYOR",IF(I6=5,"CATASTROFICA"," ")))))</f>
        <v>MAYOR</v>
      </c>
      <c r="I6" s="404">
        <v>4</v>
      </c>
      <c r="J6" s="70" t="str">
        <f>IF(K6=1,"IMPROBABLE",IF(K6=2,"RARO",IF(K6=3,"MODERADO",IF(K6=4,"PROBABLE",IF(K6=5,"CASI CIERTO"," ")))))</f>
        <v>MODERADO</v>
      </c>
      <c r="K6" s="404">
        <v>3</v>
      </c>
      <c r="L6" s="79" t="str">
        <f>IF(M6&lt;7,"BAJA",IF(M6=8,"MODERADA",IF(M6=9,"MODERADA",IF(M6=10,"ALTA",IF(M6=12,"ALTA",IF(M6&gt;14,"EXTREMA"," "))))))</f>
        <v>ALTA</v>
      </c>
      <c r="M6" s="70">
        <f>I6*K6</f>
        <v>12</v>
      </c>
      <c r="N6" s="66" t="s">
        <v>201</v>
      </c>
      <c r="O6" s="140" t="s">
        <v>349</v>
      </c>
      <c r="P6" s="183" t="s">
        <v>663</v>
      </c>
      <c r="Q6" s="409"/>
    </row>
    <row r="7" spans="1:17" ht="114" customHeight="1">
      <c r="A7" s="652"/>
      <c r="B7" s="609"/>
      <c r="C7" s="66">
        <f>C6+1</f>
        <v>4</v>
      </c>
      <c r="D7" s="175" t="s">
        <v>199</v>
      </c>
      <c r="E7" s="406" t="s">
        <v>451</v>
      </c>
      <c r="F7" s="406"/>
      <c r="G7" s="76" t="s">
        <v>256</v>
      </c>
      <c r="H7" s="70" t="str">
        <f>IF(I7=1,"INSIGNIFICANTE",IF(I7=2,"MENOR",IF(I7=3,"MODERADO",IF(I7=4,"MAYOR",IF(I7=5,"CATASTROFICA"," ")))))</f>
        <v>MAYOR</v>
      </c>
      <c r="I7" s="404">
        <v>4</v>
      </c>
      <c r="J7" s="70" t="str">
        <f>IF(K7=1,"IMPROBABLE",IF(K7=2,"RARO",IF(K7=3,"MODERADO",IF(K7=4,"PROBABLE",IF(K7=5,"CASI CIERTO"," ")))))</f>
        <v>IMPROBABLE</v>
      </c>
      <c r="K7" s="404">
        <v>1</v>
      </c>
      <c r="L7" s="79" t="str">
        <f>IF(M7&lt;7,"BAJA",IF(M7=8,"MODERADA",IF(M7=9,"MODERADA",IF(M7=10,"ALTA",IF(M7=12,"ALTA",IF(M7&gt;14,"EXTREMA"," "))))))</f>
        <v>BAJA</v>
      </c>
      <c r="M7" s="70">
        <f>I7*K7</f>
        <v>4</v>
      </c>
      <c r="N7" s="66" t="s">
        <v>202</v>
      </c>
      <c r="O7" s="55" t="s">
        <v>664</v>
      </c>
      <c r="P7" s="183" t="s">
        <v>663</v>
      </c>
      <c r="Q7" s="409"/>
    </row>
  </sheetData>
  <sheetProtection/>
  <mergeCells count="15">
    <mergeCell ref="G1:G2"/>
    <mergeCell ref="H1:I3"/>
    <mergeCell ref="Q1:Q2"/>
    <mergeCell ref="J1:K3"/>
    <mergeCell ref="L1:L3"/>
    <mergeCell ref="M1:M3"/>
    <mergeCell ref="N1:N3"/>
    <mergeCell ref="O1:O3"/>
    <mergeCell ref="P1:P3"/>
    <mergeCell ref="A4:A7"/>
    <mergeCell ref="B4:B7"/>
    <mergeCell ref="A1:A3"/>
    <mergeCell ref="B1:C3"/>
    <mergeCell ref="D1:D2"/>
    <mergeCell ref="E1:F1"/>
  </mergeCells>
  <conditionalFormatting sqref="L4:L7">
    <cfRule type="containsText" priority="1" dxfId="3" operator="containsText" stopIfTrue="1" text="MODERADA">
      <formula>NOT(ISERROR(SEARCH("MODERADA",L4)))</formula>
    </cfRule>
    <cfRule type="containsText" priority="2" dxfId="2" operator="containsText" stopIfTrue="1" text="EXTREMA">
      <formula>NOT(ISERROR(SEARCH("EXTREMA",L4)))</formula>
    </cfRule>
    <cfRule type="containsText" priority="3" dxfId="1" operator="containsText" stopIfTrue="1" text="ALTA">
      <formula>NOT(ISERROR(SEARCH("ALTA",L4)))</formula>
    </cfRule>
    <cfRule type="containsText" priority="4" dxfId="0" operator="containsText" stopIfTrue="1" text="BAJA">
      <formula>NOT(ISERROR(SEARCH("BAJA",L4)))</formula>
    </cfRule>
  </conditionalFormatting>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2:Q18"/>
  <sheetViews>
    <sheetView zoomScale="60" zoomScaleNormal="60" zoomScalePageLayoutView="0" workbookViewId="0" topLeftCell="A1">
      <pane xSplit="5" ySplit="4" topLeftCell="F17" activePane="bottomRight" state="frozen"/>
      <selection pane="topLeft" activeCell="A1" sqref="A1"/>
      <selection pane="topRight" activeCell="F1" sqref="F1"/>
      <selection pane="bottomLeft" activeCell="A5" sqref="A5"/>
      <selection pane="bottomRight" activeCell="N27" sqref="N27"/>
    </sheetView>
  </sheetViews>
  <sheetFormatPr defaultColWidth="11.421875" defaultRowHeight="12.75"/>
  <cols>
    <col min="1" max="1" width="2.57421875" style="0" customWidth="1"/>
    <col min="2" max="2" width="18.421875" style="0" customWidth="1"/>
    <col min="3" max="3" width="36.421875" style="0" customWidth="1"/>
    <col min="4" max="4" width="4.28125" style="0" customWidth="1"/>
    <col min="5" max="5" width="20.00390625" style="0" customWidth="1"/>
    <col min="6" max="6" width="17.140625" style="0" customWidth="1"/>
    <col min="7" max="7" width="18.7109375" style="0" customWidth="1"/>
    <col min="8" max="8" width="25.00390625" style="0" customWidth="1"/>
    <col min="9" max="9" width="23.57421875" style="0" customWidth="1"/>
    <col min="10" max="10" width="4.57421875" style="0" customWidth="1"/>
    <col min="11" max="11" width="19.8515625" style="0" customWidth="1"/>
    <col min="12" max="12" width="4.57421875" style="0" customWidth="1"/>
    <col min="13" max="13" width="20.7109375" style="0" customWidth="1"/>
    <col min="14" max="14" width="19.28125" style="0" customWidth="1"/>
    <col min="15" max="15" width="18.57421875" style="0" customWidth="1"/>
    <col min="16" max="16" width="25.00390625" style="0" customWidth="1"/>
    <col min="17" max="17" width="25.421875" style="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8" t="s">
        <v>31</v>
      </c>
      <c r="G3" s="98" t="s">
        <v>32</v>
      </c>
      <c r="H3" s="593"/>
      <c r="I3" s="496"/>
      <c r="J3" s="496"/>
      <c r="K3" s="592"/>
      <c r="L3" s="592"/>
      <c r="M3" s="496"/>
      <c r="N3" s="496"/>
      <c r="O3" s="496"/>
      <c r="P3" s="496"/>
      <c r="Q3" s="499"/>
    </row>
    <row r="4" spans="2:17" ht="32.25" thickBot="1">
      <c r="B4" s="466"/>
      <c r="C4" s="497"/>
      <c r="D4" s="497"/>
      <c r="E4" s="107" t="s">
        <v>299</v>
      </c>
      <c r="F4" s="107" t="s">
        <v>448</v>
      </c>
      <c r="G4" s="107" t="s">
        <v>7</v>
      </c>
      <c r="H4" s="107" t="s">
        <v>449</v>
      </c>
      <c r="I4" s="497"/>
      <c r="J4" s="497"/>
      <c r="K4" s="595"/>
      <c r="L4" s="595"/>
      <c r="M4" s="497"/>
      <c r="N4" s="497"/>
      <c r="O4" s="497"/>
      <c r="P4" s="497"/>
      <c r="Q4" s="500"/>
    </row>
    <row r="5" spans="2:17" ht="105" hidden="1">
      <c r="B5" s="637" t="s">
        <v>257</v>
      </c>
      <c r="C5" s="538" t="s">
        <v>685</v>
      </c>
      <c r="D5" s="78">
        <v>1</v>
      </c>
      <c r="E5" s="100" t="s">
        <v>250</v>
      </c>
      <c r="F5" s="87" t="s">
        <v>305</v>
      </c>
      <c r="G5" s="87"/>
      <c r="H5" s="93" t="s">
        <v>544</v>
      </c>
      <c r="I5" s="79" t="str">
        <f aca="true" t="shared" si="0" ref="I5:I11">IF(J5=1,"INSIGNIFICANTE",IF(J5=2,"MENOR",IF(J5=3,"MODERADO",IF(J5=4,"MAYOR",IF(J5=5,"CATASTROFICA"," ")))))</f>
        <v>CATASTROFICA</v>
      </c>
      <c r="J5" s="80">
        <v>5</v>
      </c>
      <c r="K5" s="79" t="str">
        <f aca="true" t="shared" si="1" ref="K5:K11">IF(L5=1,"IMPROBABLE",IF(L5=2,"RARO",IF(L5=3,"MODERADO",IF(L5=4,"PROBABLE",IF(L5=5,"CASI CIERTO"," ")))))</f>
        <v>RARO</v>
      </c>
      <c r="L5" s="80">
        <v>2</v>
      </c>
      <c r="M5" s="79" t="str">
        <f aca="true" t="shared" si="2" ref="M5:M11">IF(N5&lt;5,"BAJA",IF(N5=6," MODERADA",IF(N5=5,"ALTA",IF(N5=8,"ALTA",IF(N5=9,"ALTA",IF(N5&gt;9,"EXTREMA"," "))))))</f>
        <v>EXTREMA</v>
      </c>
      <c r="N5" s="79">
        <f aca="true" t="shared" si="3" ref="N5:N11">J5*L5</f>
        <v>10</v>
      </c>
      <c r="O5" s="149" t="s">
        <v>686</v>
      </c>
      <c r="P5" s="106" t="s">
        <v>545</v>
      </c>
      <c r="Q5" s="541" t="s">
        <v>385</v>
      </c>
    </row>
    <row r="6" spans="2:17" ht="135" hidden="1">
      <c r="B6" s="638"/>
      <c r="C6" s="539"/>
      <c r="D6" s="104">
        <f aca="true" t="shared" si="4" ref="D6:D11">D5+1</f>
        <v>2</v>
      </c>
      <c r="E6" s="104" t="s">
        <v>481</v>
      </c>
      <c r="F6" s="86" t="s">
        <v>303</v>
      </c>
      <c r="G6" s="86"/>
      <c r="H6" s="75" t="s">
        <v>271</v>
      </c>
      <c r="I6" s="70" t="str">
        <f t="shared" si="0"/>
        <v>CATASTROFICA</v>
      </c>
      <c r="J6" s="98">
        <v>5</v>
      </c>
      <c r="K6" s="70" t="str">
        <f t="shared" si="1"/>
        <v>MODERADO</v>
      </c>
      <c r="L6" s="98">
        <v>3</v>
      </c>
      <c r="M6" s="70" t="str">
        <f t="shared" si="2"/>
        <v>EXTREMA</v>
      </c>
      <c r="N6" s="70">
        <f t="shared" si="3"/>
        <v>15</v>
      </c>
      <c r="O6" s="104" t="s">
        <v>176</v>
      </c>
      <c r="P6" s="104" t="s">
        <v>482</v>
      </c>
      <c r="Q6" s="542"/>
    </row>
    <row r="7" spans="2:17" ht="135" hidden="1">
      <c r="B7" s="638"/>
      <c r="C7" s="539"/>
      <c r="D7" s="104">
        <f t="shared" si="4"/>
        <v>3</v>
      </c>
      <c r="E7" s="75" t="s">
        <v>251</v>
      </c>
      <c r="F7" s="86" t="s">
        <v>677</v>
      </c>
      <c r="G7" s="148"/>
      <c r="H7" s="75" t="s">
        <v>671</v>
      </c>
      <c r="I7" s="70" t="str">
        <f t="shared" si="0"/>
        <v>CATASTROFICA</v>
      </c>
      <c r="J7" s="104">
        <v>5</v>
      </c>
      <c r="K7" s="70" t="str">
        <f t="shared" si="1"/>
        <v>PROBABLE</v>
      </c>
      <c r="L7" s="104">
        <v>4</v>
      </c>
      <c r="M7" s="70" t="str">
        <f t="shared" si="2"/>
        <v>EXTREMA</v>
      </c>
      <c r="N7" s="98">
        <f t="shared" si="3"/>
        <v>20</v>
      </c>
      <c r="O7" s="75" t="s">
        <v>672</v>
      </c>
      <c r="P7" s="104" t="s">
        <v>673</v>
      </c>
      <c r="Q7" s="542"/>
    </row>
    <row r="8" spans="2:17" ht="105" hidden="1">
      <c r="B8" s="638"/>
      <c r="C8" s="539"/>
      <c r="D8" s="104">
        <f t="shared" si="4"/>
        <v>4</v>
      </c>
      <c r="E8" s="75" t="s">
        <v>252</v>
      </c>
      <c r="F8" s="86" t="s">
        <v>677</v>
      </c>
      <c r="G8" s="148"/>
      <c r="H8" s="75" t="s">
        <v>674</v>
      </c>
      <c r="I8" s="70" t="str">
        <f t="shared" si="0"/>
        <v>MAYOR</v>
      </c>
      <c r="J8" s="104">
        <v>4</v>
      </c>
      <c r="K8" s="70" t="str">
        <f t="shared" si="1"/>
        <v>MODERADO</v>
      </c>
      <c r="L8" s="104">
        <v>3</v>
      </c>
      <c r="M8" s="70" t="str">
        <f t="shared" si="2"/>
        <v>EXTREMA</v>
      </c>
      <c r="N8" s="98">
        <f t="shared" si="3"/>
        <v>12</v>
      </c>
      <c r="O8" s="91" t="s">
        <v>382</v>
      </c>
      <c r="P8" s="104" t="s">
        <v>687</v>
      </c>
      <c r="Q8" s="542"/>
    </row>
    <row r="9" spans="2:17" ht="195" hidden="1">
      <c r="B9" s="638"/>
      <c r="C9" s="539"/>
      <c r="D9" s="104">
        <f t="shared" si="4"/>
        <v>5</v>
      </c>
      <c r="E9" s="75" t="s">
        <v>253</v>
      </c>
      <c r="F9" s="86" t="s">
        <v>303</v>
      </c>
      <c r="G9" s="148"/>
      <c r="H9" s="75" t="s">
        <v>383</v>
      </c>
      <c r="I9" s="70" t="str">
        <f t="shared" si="0"/>
        <v>CATASTROFICA</v>
      </c>
      <c r="J9" s="104">
        <v>5</v>
      </c>
      <c r="K9" s="70" t="str">
        <f t="shared" si="1"/>
        <v>RARO</v>
      </c>
      <c r="L9" s="104">
        <v>2</v>
      </c>
      <c r="M9" s="70" t="str">
        <f t="shared" si="2"/>
        <v>EXTREMA</v>
      </c>
      <c r="N9" s="98">
        <f t="shared" si="3"/>
        <v>10</v>
      </c>
      <c r="O9" s="91" t="s">
        <v>678</v>
      </c>
      <c r="P9" s="104" t="s">
        <v>284</v>
      </c>
      <c r="Q9" s="542"/>
    </row>
    <row r="10" spans="2:17" ht="180" hidden="1">
      <c r="B10" s="638"/>
      <c r="C10" s="539"/>
      <c r="D10" s="104">
        <f t="shared" si="4"/>
        <v>6</v>
      </c>
      <c r="E10" s="124" t="s">
        <v>679</v>
      </c>
      <c r="F10" s="86" t="s">
        <v>451</v>
      </c>
      <c r="G10" s="86"/>
      <c r="H10" s="125" t="s">
        <v>384</v>
      </c>
      <c r="I10" s="70" t="str">
        <f t="shared" si="0"/>
        <v>MAYOR</v>
      </c>
      <c r="J10" s="98">
        <v>4</v>
      </c>
      <c r="K10" s="70" t="str">
        <f t="shared" si="1"/>
        <v>MODERADO</v>
      </c>
      <c r="L10" s="98">
        <v>3</v>
      </c>
      <c r="M10" s="70" t="str">
        <f t="shared" si="2"/>
        <v>EXTREMA</v>
      </c>
      <c r="N10" s="70">
        <f t="shared" si="3"/>
        <v>12</v>
      </c>
      <c r="O10" s="124" t="s">
        <v>683</v>
      </c>
      <c r="P10" s="104" t="s">
        <v>300</v>
      </c>
      <c r="Q10" s="542"/>
    </row>
    <row r="11" spans="2:17" ht="120.75" hidden="1" thickBot="1">
      <c r="B11" s="639"/>
      <c r="C11" s="540"/>
      <c r="D11" s="105">
        <f t="shared" si="4"/>
        <v>7</v>
      </c>
      <c r="E11" s="127" t="s">
        <v>682</v>
      </c>
      <c r="F11" s="88" t="s">
        <v>451</v>
      </c>
      <c r="G11" s="88"/>
      <c r="H11" s="128" t="s">
        <v>386</v>
      </c>
      <c r="I11" s="71" t="str">
        <f t="shared" si="0"/>
        <v>MAYOR</v>
      </c>
      <c r="J11" s="107">
        <v>4</v>
      </c>
      <c r="K11" s="71" t="str">
        <f t="shared" si="1"/>
        <v>MODERADO</v>
      </c>
      <c r="L11" s="107">
        <v>3</v>
      </c>
      <c r="M11" s="71" t="str">
        <f t="shared" si="2"/>
        <v>EXTREMA</v>
      </c>
      <c r="N11" s="71">
        <f t="shared" si="3"/>
        <v>12</v>
      </c>
      <c r="O11" s="127" t="s">
        <v>683</v>
      </c>
      <c r="P11" s="105" t="s">
        <v>684</v>
      </c>
      <c r="Q11" s="543"/>
    </row>
    <row r="12" ht="13.5" thickBot="1"/>
    <row r="13" spans="1:17" ht="240.75" thickBot="1">
      <c r="A13" s="669">
        <v>12</v>
      </c>
      <c r="B13" s="672" t="s">
        <v>257</v>
      </c>
      <c r="C13" s="675" t="s">
        <v>405</v>
      </c>
      <c r="D13" s="69">
        <v>1</v>
      </c>
      <c r="E13" s="74" t="s">
        <v>438</v>
      </c>
      <c r="F13" s="85" t="s">
        <v>305</v>
      </c>
      <c r="G13" s="85"/>
      <c r="H13" s="73" t="s">
        <v>544</v>
      </c>
      <c r="I13" s="67" t="str">
        <f aca="true" t="shared" si="5" ref="I13:I18">IF(J13=1,"INSIGNIFICANTE",IF(J13=2,"MENOR",IF(J13=3,"MODERADO",IF(J13=4,"MAYOR",IF(J13=5,"CATASTROFICA"," ")))))</f>
        <v>CATASTROFICA</v>
      </c>
      <c r="J13" s="199">
        <v>5</v>
      </c>
      <c r="K13" s="67" t="str">
        <f aca="true" t="shared" si="6" ref="K13:K18">IF(L13=1,"IMPROBABLE",IF(L13=2,"RARO",IF(L13=3,"MODERADO",IF(L13=4,"PROBABLE",IF(L13=5,"CASI CIERTO"," ")))))</f>
        <v>IMPROBABLE</v>
      </c>
      <c r="L13" s="199">
        <v>1</v>
      </c>
      <c r="M13" s="67" t="str">
        <f aca="true" t="shared" si="7" ref="M13:M18">IF(N13&lt;7,"BAJA",IF(N13=8,"MODERADA",IF(N13=9,"MODERADA",IF(N13=10,"ALTA",IF(N13=12,"ALTA",IF(N13&gt;14,"EXTREMA"," "))))))</f>
        <v>BAJA</v>
      </c>
      <c r="N13" s="67">
        <f aca="true" t="shared" si="8" ref="N13:N18">J13*L13</f>
        <v>5</v>
      </c>
      <c r="O13" s="162" t="s">
        <v>668</v>
      </c>
      <c r="P13" s="164" t="s">
        <v>669</v>
      </c>
      <c r="Q13" s="212" t="s">
        <v>385</v>
      </c>
    </row>
    <row r="14" spans="1:17" ht="150.75" thickBot="1">
      <c r="A14" s="670"/>
      <c r="B14" s="673"/>
      <c r="C14" s="676"/>
      <c r="D14" s="202">
        <v>2</v>
      </c>
      <c r="E14" s="75" t="s">
        <v>251</v>
      </c>
      <c r="F14" s="86" t="s">
        <v>670</v>
      </c>
      <c r="G14" s="148"/>
      <c r="H14" s="75" t="s">
        <v>671</v>
      </c>
      <c r="I14" s="70" t="str">
        <f t="shared" si="5"/>
        <v>MAYOR</v>
      </c>
      <c r="J14" s="202">
        <v>4</v>
      </c>
      <c r="K14" s="70" t="str">
        <f t="shared" si="6"/>
        <v>IMPROBABLE</v>
      </c>
      <c r="L14" s="202">
        <v>1</v>
      </c>
      <c r="M14" s="67" t="str">
        <f t="shared" si="7"/>
        <v>BAJA</v>
      </c>
      <c r="N14" s="200">
        <f t="shared" si="8"/>
        <v>4</v>
      </c>
      <c r="O14" s="75" t="s">
        <v>672</v>
      </c>
      <c r="P14" s="202" t="s">
        <v>673</v>
      </c>
      <c r="Q14" s="183"/>
    </row>
    <row r="15" spans="1:17" ht="255.75" thickBot="1">
      <c r="A15" s="670"/>
      <c r="B15" s="673"/>
      <c r="C15" s="676"/>
      <c r="D15" s="202">
        <f>D14+1</f>
        <v>3</v>
      </c>
      <c r="E15" s="75" t="s">
        <v>252</v>
      </c>
      <c r="F15" s="86" t="s">
        <v>670</v>
      </c>
      <c r="G15" s="148"/>
      <c r="H15" s="75" t="s">
        <v>674</v>
      </c>
      <c r="I15" s="70" t="str">
        <f t="shared" si="5"/>
        <v>MAYOR</v>
      </c>
      <c r="J15" s="202">
        <v>4</v>
      </c>
      <c r="K15" s="70" t="str">
        <f t="shared" si="6"/>
        <v>IMPROBABLE</v>
      </c>
      <c r="L15" s="202">
        <v>1</v>
      </c>
      <c r="M15" s="67" t="str">
        <f t="shared" si="7"/>
        <v>BAJA</v>
      </c>
      <c r="N15" s="200">
        <f t="shared" si="8"/>
        <v>4</v>
      </c>
      <c r="O15" s="91" t="s">
        <v>675</v>
      </c>
      <c r="P15" s="202" t="s">
        <v>676</v>
      </c>
      <c r="Q15" s="183"/>
    </row>
    <row r="16" spans="1:17" ht="225.75" thickBot="1">
      <c r="A16" s="670"/>
      <c r="B16" s="673"/>
      <c r="C16" s="676"/>
      <c r="D16" s="202">
        <f>D15+1</f>
        <v>4</v>
      </c>
      <c r="E16" s="75" t="s">
        <v>253</v>
      </c>
      <c r="F16" s="86" t="s">
        <v>677</v>
      </c>
      <c r="G16" s="148"/>
      <c r="H16" s="75" t="s">
        <v>383</v>
      </c>
      <c r="I16" s="70" t="str">
        <f t="shared" si="5"/>
        <v>CATASTROFICA</v>
      </c>
      <c r="J16" s="202">
        <v>5</v>
      </c>
      <c r="K16" s="70" t="str">
        <f t="shared" si="6"/>
        <v>RARO</v>
      </c>
      <c r="L16" s="202">
        <v>2</v>
      </c>
      <c r="M16" s="67" t="str">
        <f t="shared" si="7"/>
        <v>ALTA</v>
      </c>
      <c r="N16" s="200">
        <f t="shared" si="8"/>
        <v>10</v>
      </c>
      <c r="O16" s="91" t="s">
        <v>678</v>
      </c>
      <c r="P16" s="202" t="s">
        <v>284</v>
      </c>
      <c r="Q16" s="183" t="s">
        <v>439</v>
      </c>
    </row>
    <row r="17" spans="1:17" ht="180.75" thickBot="1">
      <c r="A17" s="670"/>
      <c r="B17" s="673"/>
      <c r="C17" s="676"/>
      <c r="D17" s="202">
        <f>D16+1</f>
        <v>5</v>
      </c>
      <c r="E17" s="124" t="s">
        <v>679</v>
      </c>
      <c r="F17" s="86" t="s">
        <v>451</v>
      </c>
      <c r="G17" s="86"/>
      <c r="H17" s="125" t="s">
        <v>384</v>
      </c>
      <c r="I17" s="70" t="str">
        <f t="shared" si="5"/>
        <v>MAYOR</v>
      </c>
      <c r="J17" s="200">
        <v>4</v>
      </c>
      <c r="K17" s="70" t="str">
        <f t="shared" si="6"/>
        <v>MODERADO</v>
      </c>
      <c r="L17" s="200">
        <v>3</v>
      </c>
      <c r="M17" s="67" t="str">
        <f t="shared" si="7"/>
        <v>ALTA</v>
      </c>
      <c r="N17" s="70">
        <f t="shared" si="8"/>
        <v>12</v>
      </c>
      <c r="O17" s="124" t="s">
        <v>680</v>
      </c>
      <c r="P17" s="202" t="s">
        <v>681</v>
      </c>
      <c r="Q17" s="183"/>
    </row>
    <row r="18" spans="1:17" ht="120.75" thickBot="1">
      <c r="A18" s="671"/>
      <c r="B18" s="674"/>
      <c r="C18" s="677"/>
      <c r="D18" s="203">
        <f>D17+1</f>
        <v>6</v>
      </c>
      <c r="E18" s="127" t="s">
        <v>682</v>
      </c>
      <c r="F18" s="88" t="s">
        <v>451</v>
      </c>
      <c r="G18" s="88"/>
      <c r="H18" s="128" t="s">
        <v>386</v>
      </c>
      <c r="I18" s="71" t="str">
        <f t="shared" si="5"/>
        <v>MAYOR</v>
      </c>
      <c r="J18" s="201">
        <v>4</v>
      </c>
      <c r="K18" s="71" t="str">
        <f t="shared" si="6"/>
        <v>MODERADO</v>
      </c>
      <c r="L18" s="201">
        <v>3</v>
      </c>
      <c r="M18" s="67" t="str">
        <f t="shared" si="7"/>
        <v>ALTA</v>
      </c>
      <c r="N18" s="71">
        <f t="shared" si="8"/>
        <v>12</v>
      </c>
      <c r="O18" s="127" t="s">
        <v>683</v>
      </c>
      <c r="P18" s="203" t="s">
        <v>684</v>
      </c>
      <c r="Q18" s="147"/>
    </row>
  </sheetData>
  <sheetProtection/>
  <mergeCells count="18">
    <mergeCell ref="A13:A18"/>
    <mergeCell ref="B13:B18"/>
    <mergeCell ref="C13:C18"/>
    <mergeCell ref="Q5:Q11"/>
    <mergeCell ref="K2:L4"/>
    <mergeCell ref="M2:M4"/>
    <mergeCell ref="N2:N4"/>
    <mergeCell ref="O2:O4"/>
    <mergeCell ref="P2:P4"/>
    <mergeCell ref="B5:B11"/>
    <mergeCell ref="C5:C11"/>
    <mergeCell ref="B2:B4"/>
    <mergeCell ref="Q2:Q4"/>
    <mergeCell ref="C2:D4"/>
    <mergeCell ref="E2:E3"/>
    <mergeCell ref="F2:G2"/>
    <mergeCell ref="H2:H3"/>
    <mergeCell ref="I2:J4"/>
  </mergeCells>
  <conditionalFormatting sqref="M7:M11">
    <cfRule type="containsText" priority="21" dxfId="3" operator="containsText" stopIfTrue="1" text="MODERADA">
      <formula>NOT(ISERROR(SEARCH("MODERADA",M7)))</formula>
    </cfRule>
    <cfRule type="containsText" priority="22" dxfId="2" operator="containsText" stopIfTrue="1" text="EXTREMA">
      <formula>NOT(ISERROR(SEARCH("EXTREMA",M7)))</formula>
    </cfRule>
    <cfRule type="containsText" priority="23" dxfId="1" operator="containsText" stopIfTrue="1" text="ALTA">
      <formula>NOT(ISERROR(SEARCH("ALTA",M7)))</formula>
    </cfRule>
    <cfRule type="containsText" priority="24" dxfId="0" operator="containsText" stopIfTrue="1" text="BAJA">
      <formula>NOT(ISERROR(SEARCH("BAJA",M7)))</formula>
    </cfRule>
  </conditionalFormatting>
  <conditionalFormatting sqref="M6">
    <cfRule type="containsText" priority="13" dxfId="3" operator="containsText" stopIfTrue="1" text="MODERADA">
      <formula>NOT(ISERROR(SEARCH("MODERADA",M6)))</formula>
    </cfRule>
    <cfRule type="containsText" priority="14" dxfId="2" operator="containsText" stopIfTrue="1" text="EXTREMA">
      <formula>NOT(ISERROR(SEARCH("EXTREMA",M6)))</formula>
    </cfRule>
    <cfRule type="containsText" priority="15" dxfId="1" operator="containsText" stopIfTrue="1" text="ALTA">
      <formula>NOT(ISERROR(SEARCH("ALTA",M6)))</formula>
    </cfRule>
    <cfRule type="containsText" priority="16" dxfId="0" operator="containsText" stopIfTrue="1" text="BAJA">
      <formula>NOT(ISERROR(SEARCH("BAJA",M6)))</formula>
    </cfRule>
  </conditionalFormatting>
  <conditionalFormatting sqref="M5">
    <cfRule type="containsText" priority="17" dxfId="3" operator="containsText" stopIfTrue="1" text="MODERADA">
      <formula>NOT(ISERROR(SEARCH("MODERADA",M5)))</formula>
    </cfRule>
    <cfRule type="containsText" priority="18" dxfId="2" operator="containsText" stopIfTrue="1" text="EXTREMA">
      <formula>NOT(ISERROR(SEARCH("EXTREMA",M5)))</formula>
    </cfRule>
    <cfRule type="containsText" priority="19" dxfId="1" operator="containsText" stopIfTrue="1" text="ALTA">
      <formula>NOT(ISERROR(SEARCH("ALTA",M5)))</formula>
    </cfRule>
    <cfRule type="containsText" priority="20" dxfId="0" operator="containsText" stopIfTrue="1" text="BAJA">
      <formula>NOT(ISERROR(SEARCH("BAJA",M5)))</formula>
    </cfRule>
  </conditionalFormatting>
  <conditionalFormatting sqref="M13:M18">
    <cfRule type="containsText" priority="5" dxfId="3" operator="containsText" stopIfTrue="1" text="MODERADA">
      <formula>NOT(ISERROR(SEARCH("MODERADA",M13)))</formula>
    </cfRule>
    <cfRule type="containsText" priority="6" dxfId="2" operator="containsText" stopIfTrue="1" text="EXTREMA">
      <formula>NOT(ISERROR(SEARCH("EXTREMA",M13)))</formula>
    </cfRule>
    <cfRule type="containsText" priority="7" dxfId="1" operator="containsText" stopIfTrue="1" text="ALTA">
      <formula>NOT(ISERROR(SEARCH("ALTA",M13)))</formula>
    </cfRule>
    <cfRule type="containsText" priority="8" dxfId="0" operator="containsText" stopIfTrue="1" text="BAJA">
      <formula>NOT(ISERROR(SEARCH("BAJA",M13)))</formula>
    </cfRule>
  </conditionalFormatting>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S67"/>
  <sheetViews>
    <sheetView zoomScale="60" zoomScaleNormal="60" zoomScalePageLayoutView="0" workbookViewId="0" topLeftCell="A1">
      <pane xSplit="5" ySplit="9" topLeftCell="F22" activePane="bottomRight" state="frozen"/>
      <selection pane="topLeft" activeCell="A1" sqref="A1"/>
      <selection pane="topRight" activeCell="F1" sqref="F1"/>
      <selection pane="bottomLeft" activeCell="A10" sqref="A10"/>
      <selection pane="bottomRight" activeCell="K30" sqref="K30"/>
    </sheetView>
  </sheetViews>
  <sheetFormatPr defaultColWidth="11.421875" defaultRowHeight="12.75"/>
  <cols>
    <col min="1" max="1" width="6.140625" style="151" customWidth="1"/>
    <col min="2" max="2" width="17.140625" style="65" customWidth="1"/>
    <col min="3" max="3" width="34.00390625" style="151" customWidth="1"/>
    <col min="4" max="4" width="4.8515625" style="151" customWidth="1"/>
    <col min="5" max="5" width="36.421875" style="151" customWidth="1"/>
    <col min="6" max="6" width="27.7109375" style="152" customWidth="1"/>
    <col min="7" max="7" width="20.00390625" style="152" customWidth="1"/>
    <col min="8" max="8" width="36.8515625" style="153" customWidth="1"/>
    <col min="9" max="9" width="18.7109375" style="153" customWidth="1"/>
    <col min="10" max="10" width="3.8515625" style="54" customWidth="1"/>
    <col min="11" max="11" width="19.7109375" style="152" customWidth="1"/>
    <col min="12" max="12" width="5.28125" style="54" bestFit="1" customWidth="1"/>
    <col min="13" max="13" width="22.28125" style="152" customWidth="1"/>
    <col min="14" max="14" width="29.140625" style="152" customWidth="1"/>
    <col min="15" max="15" width="48.00390625" style="54" customWidth="1"/>
    <col min="16" max="16" width="40.57421875" style="54" customWidth="1"/>
    <col min="17" max="17" width="28.57421875" style="54" customWidth="1"/>
    <col min="18" max="18" width="36.421875" style="65" customWidth="1"/>
    <col min="19" max="16384" width="11.421875" style="151" customWidth="1"/>
  </cols>
  <sheetData>
    <row r="1" spans="2:18" ht="33.75" customHeight="1">
      <c r="B1" s="503"/>
      <c r="C1" s="504"/>
      <c r="D1" s="505"/>
      <c r="E1" s="516" t="s">
        <v>230</v>
      </c>
      <c r="F1" s="517"/>
      <c r="G1" s="517"/>
      <c r="H1" s="517"/>
      <c r="I1" s="517"/>
      <c r="J1" s="517"/>
      <c r="K1" s="517"/>
      <c r="L1" s="517"/>
      <c r="M1" s="517"/>
      <c r="N1" s="518"/>
      <c r="O1" s="157"/>
      <c r="P1" s="151"/>
      <c r="Q1" s="151"/>
      <c r="R1" s="151"/>
    </row>
    <row r="2" spans="2:18" ht="33.75" customHeight="1">
      <c r="B2" s="506"/>
      <c r="C2" s="507"/>
      <c r="D2" s="508"/>
      <c r="E2" s="511" t="s">
        <v>739</v>
      </c>
      <c r="F2" s="512"/>
      <c r="G2" s="512"/>
      <c r="H2" s="512"/>
      <c r="I2" s="512"/>
      <c r="J2" s="512"/>
      <c r="K2" s="512"/>
      <c r="L2" s="512"/>
      <c r="M2" s="512"/>
      <c r="N2" s="513"/>
      <c r="O2" s="157"/>
      <c r="P2" s="151"/>
      <c r="Q2" s="151"/>
      <c r="R2" s="151"/>
    </row>
    <row r="3" spans="2:18" ht="33.75" customHeight="1">
      <c r="B3" s="506"/>
      <c r="C3" s="507"/>
      <c r="D3" s="507"/>
      <c r="E3" s="511" t="s">
        <v>231</v>
      </c>
      <c r="F3" s="513"/>
      <c r="G3" s="309" t="s">
        <v>232</v>
      </c>
      <c r="H3" s="511" t="s">
        <v>233</v>
      </c>
      <c r="I3" s="512"/>
      <c r="J3" s="513"/>
      <c r="K3" s="503" t="s">
        <v>234</v>
      </c>
      <c r="L3" s="504"/>
      <c r="M3" s="504"/>
      <c r="N3" s="505"/>
      <c r="O3" s="364"/>
      <c r="P3" s="151"/>
      <c r="Q3" s="151"/>
      <c r="R3" s="151"/>
    </row>
    <row r="4" spans="2:18" ht="33.75" customHeight="1">
      <c r="B4" s="509"/>
      <c r="C4" s="510"/>
      <c r="D4" s="510"/>
      <c r="E4" s="509" t="s">
        <v>236</v>
      </c>
      <c r="F4" s="514"/>
      <c r="G4" s="307" t="s">
        <v>393</v>
      </c>
      <c r="H4" s="509" t="s">
        <v>515</v>
      </c>
      <c r="I4" s="510"/>
      <c r="J4" s="514"/>
      <c r="K4" s="519" t="s">
        <v>235</v>
      </c>
      <c r="L4" s="520"/>
      <c r="M4" s="520"/>
      <c r="N4" s="521"/>
      <c r="O4" s="308"/>
      <c r="P4" s="151"/>
      <c r="Q4" s="151"/>
      <c r="R4" s="151"/>
    </row>
    <row r="5" ht="15.75"/>
    <row r="6" ht="42.75" customHeight="1" thickBot="1">
      <c r="M6" s="329">
        <f>COUNTIF(M10:M22,"EXTREMA")</f>
        <v>0</v>
      </c>
    </row>
    <row r="7" spans="1:17" s="65" customFormat="1" ht="18.75" customHeight="1">
      <c r="A7" s="464" t="s">
        <v>445</v>
      </c>
      <c r="B7" s="495" t="s">
        <v>163</v>
      </c>
      <c r="C7" s="495" t="s">
        <v>164</v>
      </c>
      <c r="D7" s="495"/>
      <c r="E7" s="495" t="s">
        <v>285</v>
      </c>
      <c r="F7" s="495" t="s">
        <v>26</v>
      </c>
      <c r="G7" s="495"/>
      <c r="H7" s="522" t="s">
        <v>8</v>
      </c>
      <c r="I7" s="464" t="s">
        <v>166</v>
      </c>
      <c r="J7" s="495"/>
      <c r="K7" s="495" t="s">
        <v>167</v>
      </c>
      <c r="L7" s="524"/>
      <c r="M7" s="495" t="s">
        <v>429</v>
      </c>
      <c r="N7" s="498" t="s">
        <v>313</v>
      </c>
      <c r="O7" s="492" t="s">
        <v>17</v>
      </c>
      <c r="P7" s="485" t="s">
        <v>170</v>
      </c>
      <c r="Q7" s="498" t="s">
        <v>169</v>
      </c>
    </row>
    <row r="8" spans="1:17" s="65" customFormat="1" ht="15.75">
      <c r="A8" s="465"/>
      <c r="B8" s="496"/>
      <c r="C8" s="496"/>
      <c r="D8" s="496"/>
      <c r="E8" s="515"/>
      <c r="F8" s="359" t="s">
        <v>31</v>
      </c>
      <c r="G8" s="359" t="s">
        <v>32</v>
      </c>
      <c r="H8" s="523"/>
      <c r="I8" s="465"/>
      <c r="J8" s="496"/>
      <c r="K8" s="515"/>
      <c r="L8" s="515"/>
      <c r="M8" s="496"/>
      <c r="N8" s="499"/>
      <c r="O8" s="493"/>
      <c r="P8" s="486"/>
      <c r="Q8" s="499"/>
    </row>
    <row r="9" spans="1:17" s="65" customFormat="1" ht="16.5" thickBot="1">
      <c r="A9" s="466"/>
      <c r="B9" s="497"/>
      <c r="C9" s="497"/>
      <c r="D9" s="497"/>
      <c r="E9" s="360" t="s">
        <v>299</v>
      </c>
      <c r="F9" s="360" t="s">
        <v>33</v>
      </c>
      <c r="G9" s="360" t="s">
        <v>7</v>
      </c>
      <c r="H9" s="229" t="s">
        <v>9</v>
      </c>
      <c r="I9" s="466"/>
      <c r="J9" s="497"/>
      <c r="K9" s="525"/>
      <c r="L9" s="525"/>
      <c r="M9" s="497"/>
      <c r="N9" s="500"/>
      <c r="O9" s="494"/>
      <c r="P9" s="487"/>
      <c r="Q9" s="500"/>
    </row>
    <row r="10" spans="1:17" ht="84.75" customHeight="1" thickBot="1">
      <c r="A10" s="545">
        <v>1</v>
      </c>
      <c r="B10" s="468" t="s">
        <v>444</v>
      </c>
      <c r="C10" s="481"/>
      <c r="D10" s="205">
        <v>1</v>
      </c>
      <c r="E10" s="205" t="str">
        <f>Administrativa!E20</f>
        <v>Alta rotación de personal</v>
      </c>
      <c r="F10" s="205" t="str">
        <f>Administrativa!F20</f>
        <v>método</v>
      </c>
      <c r="G10" s="205">
        <f>Administrativa!G20</f>
        <v>0</v>
      </c>
      <c r="H10" s="234" t="str">
        <f>Administrativa!H20</f>
        <v>variación en la eficacia y eficiencia delos procesos de la organización generando costos económicos. </v>
      </c>
      <c r="I10" s="265" t="str">
        <f aca="true" t="shared" si="0" ref="I10:I20">IF(J10=1,"INSIGNIFICANTE",IF(J10=2,"MENOR",IF(J10=3,"MODERADO",IF(J10=4,"MAYOR",IF(J10=5,"CATASTROFICA"," ")))))</f>
        <v>MAYOR</v>
      </c>
      <c r="J10" s="187">
        <f>Administrativa!J20</f>
        <v>4</v>
      </c>
      <c r="K10" s="70" t="str">
        <f aca="true" t="shared" si="1" ref="K10:K22">IF(L10=1,"IMPROBABLE",IF(L10=2,"RARO",IF(L10=3,"MODERADO",IF(L10=4,"PROBABLE",IF(L10=5,"CASI CIERTO"," ")))))</f>
        <v>MODERADO</v>
      </c>
      <c r="L10" s="187">
        <f>Administrativa!L20</f>
        <v>3</v>
      </c>
      <c r="M10" s="67" t="str">
        <f>IF(N10&lt;7,"BAJO",IF(N10=8,"MODERADO",IF(N10=9,"MODERADO",IF(N10=10,"ALTO",IF(N10=12,"ALTO",IF(N10&gt;14,"EXTREMO"," "))))))</f>
        <v>ALTO</v>
      </c>
      <c r="N10" s="266">
        <f aca="true" t="shared" si="2" ref="N10:N16">J10*L10</f>
        <v>12</v>
      </c>
      <c r="O10" s="249" t="str">
        <f>Administrativa!O20</f>
        <v>Fortalecimiento en los procesos de capacitación de personal y talleres de sensibilización.</v>
      </c>
      <c r="P10" s="351" t="str">
        <f>Administrativa!P20</f>
        <v>planes de nuevas capacitaciones, y renovación de nuevos convenios con instituciones.</v>
      </c>
      <c r="Q10" s="222" t="str">
        <f>Administrativa!Q20</f>
        <v>Jefe Sección Talento Humano</v>
      </c>
    </row>
    <row r="11" spans="1:17" ht="60.75" thickBot="1">
      <c r="A11" s="545"/>
      <c r="B11" s="468"/>
      <c r="C11" s="481"/>
      <c r="D11" s="205">
        <v>2</v>
      </c>
      <c r="E11" s="205" t="str">
        <f>Administrativa!E26</f>
        <v>control en el stock de inventario</v>
      </c>
      <c r="F11" s="205" t="str">
        <f>Administrativa!F26</f>
        <v> método</v>
      </c>
      <c r="G11" s="205">
        <f>Administrativa!G26</f>
        <v>0</v>
      </c>
      <c r="H11" s="234" t="str">
        <f>Administrativa!H26</f>
        <v>Incumplimiento ala planificación a cada uno de los procesos de la organización.</v>
      </c>
      <c r="I11" s="265" t="str">
        <f t="shared" si="0"/>
        <v>MAYOR</v>
      </c>
      <c r="J11" s="187">
        <f>Administrativa!J26</f>
        <v>4</v>
      </c>
      <c r="K11" s="70" t="str">
        <f t="shared" si="1"/>
        <v>MODERADO</v>
      </c>
      <c r="L11" s="187">
        <f>Administrativa!L26</f>
        <v>3</v>
      </c>
      <c r="M11" s="67" t="str">
        <f aca="true" t="shared" si="3" ref="M11:M22">IF(N11&lt;7,"BAJO",IF(N11=8,"MODERADO",IF(N11=9,"MODERADO",IF(N11=10,"ALTO",IF(N11=12,"ALTO",IF(N11&gt;14,"EXTREMO"," "))))))</f>
        <v>ALTO</v>
      </c>
      <c r="N11" s="266">
        <f t="shared" si="2"/>
        <v>12</v>
      </c>
      <c r="O11" s="249" t="str">
        <f>Administrativa!O26</f>
        <v>Uso adecuado y correcto de herramienta tecnológico, correcta planeación para la revisión y recepción de la materia prima.</v>
      </c>
      <c r="P11" s="351" t="str">
        <f>Administrativa!P26</f>
        <v>Realización de inventario físico Semanal.</v>
      </c>
      <c r="Q11" s="222" t="str">
        <f>Administrativa!Q26</f>
        <v>coordinador de materiales y suministros</v>
      </c>
    </row>
    <row r="12" spans="1:17" ht="45.75" thickBot="1">
      <c r="A12" s="545"/>
      <c r="B12" s="468"/>
      <c r="C12" s="481"/>
      <c r="D12" s="205">
        <v>3</v>
      </c>
      <c r="E12" s="205" t="str">
        <f>Administrativa!E27</f>
        <v>distribución adecuada de la materia prima en bodegas de almacenamiento.</v>
      </c>
      <c r="F12" s="205" t="str">
        <f>Administrativa!F27</f>
        <v>método</v>
      </c>
      <c r="G12" s="205">
        <f>Administrativa!G27</f>
        <v>0</v>
      </c>
      <c r="H12" s="234" t="str">
        <f>Administrativa!H27</f>
        <v>Retraso en las actividades de producción.</v>
      </c>
      <c r="I12" s="265" t="str">
        <f t="shared" si="0"/>
        <v>MODERADO</v>
      </c>
      <c r="J12" s="187">
        <f>Administrativa!J27</f>
        <v>3</v>
      </c>
      <c r="K12" s="70" t="str">
        <f t="shared" si="1"/>
        <v>PROBABLE</v>
      </c>
      <c r="L12" s="187">
        <f>Administrativa!L27</f>
        <v>4</v>
      </c>
      <c r="M12" s="67" t="str">
        <f t="shared" si="3"/>
        <v>ALTO</v>
      </c>
      <c r="N12" s="266">
        <f t="shared" si="2"/>
        <v>12</v>
      </c>
      <c r="O12" s="249" t="str">
        <f>Administrativa!O27</f>
        <v>aplicación de métodos para manejo y distribución de bodegas.</v>
      </c>
      <c r="P12" s="351" t="str">
        <f>Administrativa!P27</f>
        <v>reorganización de materiales en bodegas de almacenamiento.</v>
      </c>
      <c r="Q12" s="222" t="str">
        <f>Administrativa!Q27</f>
        <v>coordinador de materiales y suministros.</v>
      </c>
    </row>
    <row r="13" spans="1:17" ht="60.75" thickBot="1">
      <c r="A13" s="546"/>
      <c r="B13" s="469"/>
      <c r="C13" s="482"/>
      <c r="D13" s="206">
        <v>4</v>
      </c>
      <c r="E13" s="206" t="str">
        <f>Administrativa!E30</f>
        <v>No contar con parque automotor de transporte propio en condiciones optimas mecánicas de funcionamiento</v>
      </c>
      <c r="F13" s="206" t="str">
        <f>Administrativa!F30</f>
        <v>Tecnología, y métodos antiguos, Vehículos con vida útil antigua o caducada</v>
      </c>
      <c r="G13" s="206">
        <f>Administrativa!G30</f>
        <v>0</v>
      </c>
      <c r="H13" s="235" t="str">
        <f>Administrativa!H30</f>
        <v>Retraso de la entrega de producto terminado </v>
      </c>
      <c r="I13" s="267" t="str">
        <f t="shared" si="0"/>
        <v>MAYOR</v>
      </c>
      <c r="J13" s="191">
        <f>Administrativa!J30</f>
        <v>4</v>
      </c>
      <c r="K13" s="71" t="str">
        <f t="shared" si="1"/>
        <v>MODERADO</v>
      </c>
      <c r="L13" s="191">
        <f>Administrativa!L30</f>
        <v>3</v>
      </c>
      <c r="M13" s="67" t="str">
        <f t="shared" si="3"/>
        <v>ALTO</v>
      </c>
      <c r="N13" s="268">
        <f t="shared" si="2"/>
        <v>12</v>
      </c>
      <c r="O13" s="250">
        <f>Administrativa!O30</f>
        <v>0</v>
      </c>
      <c r="P13" s="352">
        <f>Administrativa!P30</f>
        <v>0</v>
      </c>
      <c r="Q13" s="223" t="str">
        <f>Administrativa!Q30</f>
        <v>coordinador de transportes</v>
      </c>
    </row>
    <row r="14" spans="1:17" ht="125.25" customHeight="1" thickBot="1">
      <c r="A14" s="393">
        <v>2</v>
      </c>
      <c r="B14" s="454" t="s">
        <v>396</v>
      </c>
      <c r="C14" s="415"/>
      <c r="D14" s="400">
        <v>1</v>
      </c>
      <c r="E14" s="400" t="str">
        <f>'TIC''S'!E12</f>
        <v>backup (copias de seguridad)</v>
      </c>
      <c r="F14" s="400" t="str">
        <f>'TIC''S'!F12</f>
        <v>método</v>
      </c>
      <c r="G14" s="400">
        <f>'TIC''S'!G12</f>
        <v>0</v>
      </c>
      <c r="H14" s="416" t="str">
        <f>'TIC''S'!H12</f>
        <v>suspensión de labores, incumplimiento de objetivos, efectos legales</v>
      </c>
      <c r="I14" s="396" t="str">
        <f t="shared" si="0"/>
        <v>CATASTROFICA</v>
      </c>
      <c r="J14" s="397">
        <f>'TIC''S'!J12</f>
        <v>5</v>
      </c>
      <c r="K14" s="302" t="str">
        <f t="shared" si="1"/>
        <v>RARO</v>
      </c>
      <c r="L14" s="397">
        <f>'TIC''S'!L12</f>
        <v>2</v>
      </c>
      <c r="M14" s="67" t="str">
        <f t="shared" si="3"/>
        <v>ALTO</v>
      </c>
      <c r="N14" s="417">
        <f t="shared" si="2"/>
        <v>10</v>
      </c>
      <c r="O14" s="418" t="str">
        <f>'TIC''S'!O12</f>
        <v>Procedimiento para soporte, actualización y mantenimiento de Hardware y Software, administración y mantenimiento de Sistemas de Información y bases de datos, Procedimiento para soporte de red de datos, voz y eléctrica.</v>
      </c>
      <c r="P14" s="419" t="str">
        <f>'TIC''S'!P12</f>
        <v>contratar la tercerización de la seguridad informática respaldo de nube.</v>
      </c>
      <c r="Q14" s="420"/>
    </row>
    <row r="15" spans="1:17" ht="114" customHeight="1" thickBot="1">
      <c r="A15" s="422">
        <v>3</v>
      </c>
      <c r="B15" s="442" t="s">
        <v>395</v>
      </c>
      <c r="C15" s="304"/>
      <c r="D15" s="423">
        <v>1</v>
      </c>
      <c r="E15" s="423" t="str">
        <f>'Evaluación, Ctrl y Mejoramiento'!E9</f>
        <v>Incumplimiento del cronograma de auditorias</v>
      </c>
      <c r="F15" s="423" t="str">
        <f>'Evaluación, Ctrl y Mejoramiento'!F9</f>
        <v>Falta de tiempo y compromiso por parte del recurso humano</v>
      </c>
      <c r="G15" s="423">
        <f>'Evaluación, Ctrl y Mejoramiento'!G9</f>
        <v>0</v>
      </c>
      <c r="H15" s="424" t="str">
        <f>'Evaluación, Ctrl y Mejoramiento'!H9</f>
        <v>No identificar acciones que conlleven a la oportunidad de mejora de la institución</v>
      </c>
      <c r="I15" s="396" t="str">
        <f t="shared" si="0"/>
        <v>MODERADO</v>
      </c>
      <c r="J15" s="425">
        <f>'Evaluación, Ctrl y Mejoramiento'!J9</f>
        <v>3</v>
      </c>
      <c r="K15" s="302" t="str">
        <f t="shared" si="1"/>
        <v>PROBABLE</v>
      </c>
      <c r="L15" s="425">
        <f>'Evaluación, Ctrl y Mejoramiento'!L9</f>
        <v>4</v>
      </c>
      <c r="M15" s="67" t="str">
        <f t="shared" si="3"/>
        <v>ALTO</v>
      </c>
      <c r="N15" s="417">
        <f t="shared" si="2"/>
        <v>12</v>
      </c>
      <c r="O15" s="426" t="str">
        <f>'Evaluación, Ctrl y Mejoramiento'!O9</f>
        <v>socialización de auditorias planeadas, y firma de actas de compromiso para el cumplimiento del cronograma.</v>
      </c>
      <c r="P15" s="304" t="str">
        <f>'Evaluación, Ctrl y Mejoramiento'!P9</f>
        <v>reprogramación de auditorias manteniendo su vigencia.</v>
      </c>
      <c r="Q15" s="401"/>
    </row>
    <row r="16" spans="1:17" ht="110.25" customHeight="1" thickBot="1">
      <c r="A16" s="412">
        <v>4</v>
      </c>
      <c r="B16" s="461" t="s">
        <v>400</v>
      </c>
      <c r="C16" s="139"/>
      <c r="D16" s="382">
        <v>1</v>
      </c>
      <c r="E16" s="382" t="str">
        <f>Planeación!E10</f>
        <v>Incumplimiento de subir los formatos solicitados por la Contraloría a la
plataforma SIA.</v>
      </c>
      <c r="F16" s="382" t="str">
        <f>Planeación!F10</f>
        <v>método  </v>
      </c>
      <c r="G16" s="382">
        <f>Planeación!G10</f>
        <v>0</v>
      </c>
      <c r="H16" s="413" t="str">
        <f>Planeación!H10</f>
        <v>sanciones </v>
      </c>
      <c r="I16" s="271" t="str">
        <f t="shared" si="0"/>
        <v>CATASTROFICA</v>
      </c>
      <c r="J16" s="143">
        <f>Planeación!J10</f>
        <v>5</v>
      </c>
      <c r="K16" s="79" t="str">
        <f t="shared" si="1"/>
        <v>RARO</v>
      </c>
      <c r="L16" s="143">
        <f>Planeación!L10</f>
        <v>2</v>
      </c>
      <c r="M16" s="67" t="str">
        <f t="shared" si="3"/>
        <v>ALTO</v>
      </c>
      <c r="N16" s="272">
        <f t="shared" si="2"/>
        <v>10</v>
      </c>
      <c r="O16" s="414" t="str">
        <f>Planeación!O10</f>
        <v>seguimiento a las paginas de los entes de control y capacitaciones.</v>
      </c>
      <c r="P16" s="93" t="str">
        <f>Planeación!P10</f>
        <v>suscripción de planes de mejoramiento ante el ente control, reinducción y socialización de fallas</v>
      </c>
      <c r="Q16" s="421" t="str">
        <f>Planeación!Q10</f>
        <v>jefe de planeación</v>
      </c>
    </row>
    <row r="17" spans="1:19" ht="145.5" customHeight="1" thickBot="1">
      <c r="A17" s="427">
        <v>5</v>
      </c>
      <c r="B17" s="462" t="s">
        <v>398</v>
      </c>
      <c r="C17" s="383" t="str">
        <f>'Direccionamiento Institucional'!C10</f>
        <v>Establecer las directrices y lineamientos a nivel gerencial para toda la organización.</v>
      </c>
      <c r="D17" s="380">
        <f>'Direccionamiento Institucional'!D10</f>
        <v>1</v>
      </c>
      <c r="E17" s="380" t="str">
        <f>'Direccionamiento Institucional'!E10</f>
        <v>paro sindical</v>
      </c>
      <c r="F17" s="380" t="str">
        <f>'Direccionamiento Institucional'!F10</f>
        <v>metodo</v>
      </c>
      <c r="G17" s="380">
        <f>'Direccionamiento Institucional'!G10</f>
        <v>0</v>
      </c>
      <c r="H17" s="428" t="str">
        <f>'Direccionamiento Institucional'!H10</f>
        <v>ineficiencia en las operaciones</v>
      </c>
      <c r="I17" s="429" t="str">
        <f>IF(J17=1,"INSIGNIFICANTE",IF(J17=2,"MENOR",IF(J17=3,"MODERADO",IF(J17=4,"MAYOR",IF(J17=5,"CATASTROFICA"," ")))))</f>
        <v>MAYOR</v>
      </c>
      <c r="J17" s="430">
        <f>'Direccionamiento Institucional'!J10</f>
        <v>4</v>
      </c>
      <c r="K17" s="431" t="str">
        <f t="shared" si="1"/>
        <v>MODERADO</v>
      </c>
      <c r="L17" s="430">
        <f>'Direccionamiento Institucional'!L10</f>
        <v>3</v>
      </c>
      <c r="M17" s="67" t="str">
        <f t="shared" si="3"/>
        <v>ALTO</v>
      </c>
      <c r="N17" s="432">
        <f aca="true" t="shared" si="4" ref="N17:N22">J17*L17</f>
        <v>12</v>
      </c>
      <c r="O17" s="433" t="str">
        <f>'Direccionamiento Institucional'!O10</f>
        <v>Manejo Adecaudo de conflictos laborales, Cumplimiento de la convención</v>
      </c>
      <c r="P17" s="434" t="str">
        <f>'Direccionamiento Institucional'!P10</f>
        <v>seguir el intructivo de ley para huelgas y jurisprudencia para paros </v>
      </c>
      <c r="Q17" s="381" t="s">
        <v>357</v>
      </c>
      <c r="S17" s="161"/>
    </row>
    <row r="18" spans="1:17" ht="70.5" customHeight="1" thickBot="1">
      <c r="A18" s="491">
        <v>6</v>
      </c>
      <c r="B18" s="528" t="s">
        <v>428</v>
      </c>
      <c r="C18" s="544"/>
      <c r="D18" s="214">
        <v>1</v>
      </c>
      <c r="E18" s="214" t="str">
        <f>Financiera!D5</f>
        <v>  Presentar información financiera  no confiable, inoportuna e imprecisa.</v>
      </c>
      <c r="F18" s="214" t="str">
        <f>Financiera!E5</f>
        <v>método y mano de obra</v>
      </c>
      <c r="G18" s="214">
        <f>Financiera!F5</f>
        <v>0</v>
      </c>
      <c r="H18" s="241" t="str">
        <f>Financiera!G5</f>
        <v>los estados financieros se emiten con salvedades, se registran variedad de ajustes posterior  al corte de la  información financiera, sanciones económicas, disciplinarias, tributarias</v>
      </c>
      <c r="I18" s="263" t="str">
        <f>IF(J18=1,"INSIGNIFICANTE",IF(J18=2,"MENOR",IF(J18=3,"MODERADO",IF(J18=4,"MAYOR",IF(J18=5,"CATASTROFICA"," ")))))</f>
        <v>MAYOR</v>
      </c>
      <c r="J18" s="184">
        <f>Financiera!I5</f>
        <v>4</v>
      </c>
      <c r="K18" s="67" t="str">
        <f>IF(L18=1,"IMPROBABLE",IF(L18=2,"RARO",IF(L18=3,"MODERADO",IF(L18=4,"PROBABLE",IF(L18=5,"CASI CIERTO"," ")))))</f>
        <v>MODERADO</v>
      </c>
      <c r="L18" s="184">
        <f>Financiera!K5</f>
        <v>3</v>
      </c>
      <c r="M18" s="67" t="str">
        <f t="shared" si="3"/>
        <v>ALTO</v>
      </c>
      <c r="N18" s="264">
        <f t="shared" si="4"/>
        <v>12</v>
      </c>
      <c r="O18" s="248" t="str">
        <f>Financiera!N5</f>
        <v>Conciliaciones de cuentas contables,       Plan de Mejoramiento a partir de auditorias, Presentación de estados financieros ajustados a la realidad.</v>
      </c>
      <c r="P18" s="378" t="str">
        <f>Financiera!O5</f>
        <v>establecer procedimientos donde se involucren tiempos y responsables.</v>
      </c>
      <c r="Q18" s="221" t="str">
        <f>Financiera!P5</f>
        <v>Profesional contaduría publica</v>
      </c>
    </row>
    <row r="19" spans="1:17" ht="70.5" customHeight="1" thickBot="1">
      <c r="A19" s="472"/>
      <c r="B19" s="529"/>
      <c r="C19" s="540"/>
      <c r="D19" s="224">
        <v>2</v>
      </c>
      <c r="E19" s="224" t="str">
        <f>Financiera!D6</f>
        <v>Incumplimiento de reportes a las entidades de control</v>
      </c>
      <c r="F19" s="224" t="str">
        <f>Financiera!E6</f>
        <v>método y mano obra</v>
      </c>
      <c r="G19" s="224">
        <f>Financiera!F6</f>
        <v>0</v>
      </c>
      <c r="H19" s="243" t="str">
        <f>Financiera!G6</f>
        <v>Sanciones y multas varias.</v>
      </c>
      <c r="I19" s="267" t="str">
        <f>IF(J19=1,"INSIGNIFICANTE",IF(J19=2,"MENOR",IF(J19=3,"MODERADO",IF(J19=4,"MAYOR",IF(J19=5,"CATASTROFICA"," ")))))</f>
        <v>MAYOR</v>
      </c>
      <c r="J19" s="191">
        <f>Financiera!I6</f>
        <v>4</v>
      </c>
      <c r="K19" s="71" t="str">
        <f>IF(L19=1,"IMPROBABLE",IF(L19=2,"RARO",IF(L19=3,"MODERADO",IF(L19=4,"PROBABLE",IF(L19=5,"CASI CIERTO"," ")))))</f>
        <v>MODERADO</v>
      </c>
      <c r="L19" s="191">
        <f>Financiera!K6</f>
        <v>3</v>
      </c>
      <c r="M19" s="67" t="str">
        <f t="shared" si="3"/>
        <v>ALTO</v>
      </c>
      <c r="N19" s="268">
        <f t="shared" si="4"/>
        <v>12</v>
      </c>
      <c r="O19" s="250" t="str">
        <f>Financiera!N6</f>
        <v>Seguimiento del cronograma, conciliaciones, verificación de firmas, normas claras y aplicadas</v>
      </c>
      <c r="P19" s="379" t="str">
        <f>Financiera!O6</f>
        <v>establecer procedimientos donde se involucren tiempos y responsables.</v>
      </c>
      <c r="Q19" s="223" t="str">
        <f>Financiera!P6</f>
        <v>Profesional contaduría publica</v>
      </c>
    </row>
    <row r="20" spans="1:17" ht="124.5" customHeight="1" thickBot="1">
      <c r="A20" s="470">
        <v>7</v>
      </c>
      <c r="B20" s="536" t="s">
        <v>257</v>
      </c>
      <c r="C20" s="538"/>
      <c r="D20" s="343">
        <v>1</v>
      </c>
      <c r="E20" s="382" t="str">
        <f>'control de calidad'!E16</f>
        <v>Daños en equipos y/o materiales.</v>
      </c>
      <c r="F20" s="382" t="str">
        <f>'control de calidad'!F16</f>
        <v>método y maquinaria</v>
      </c>
      <c r="G20" s="382">
        <f>'control de calidad'!G16</f>
        <v>0</v>
      </c>
      <c r="H20" s="413" t="str">
        <f>'control de calidad'!H16</f>
        <v>afecta la conformidad del producto, no conformidad para el cumplimiento de los requisitos de las normas certificadas, incumplimiento de los criterio de los entes de control del estado hacia el producto.</v>
      </c>
      <c r="I20" s="271" t="str">
        <f t="shared" si="0"/>
        <v>CATASTROFICA</v>
      </c>
      <c r="J20" s="197">
        <f>'control de calidad'!J16</f>
        <v>5</v>
      </c>
      <c r="K20" s="79" t="str">
        <f t="shared" si="1"/>
        <v>RARO</v>
      </c>
      <c r="L20" s="197">
        <f>'control de calidad'!L16</f>
        <v>2</v>
      </c>
      <c r="M20" s="67" t="str">
        <f t="shared" si="3"/>
        <v>ALTO</v>
      </c>
      <c r="N20" s="272">
        <f t="shared" si="4"/>
        <v>10</v>
      </c>
      <c r="O20" s="435" t="str">
        <f>'control de calidad'!O16</f>
        <v>Realizar mantenimiento preventivo y correctivo de los equipos utilizados, establecer protocolos de limpieza para los equipos, evaluar periódicamente el funcionamiento. </v>
      </c>
      <c r="P20" s="149" t="str">
        <f>'control de calidad'!P16</f>
        <v>realizar mantenimiento correctivo.</v>
      </c>
      <c r="Q20" s="541"/>
    </row>
    <row r="21" spans="1:17" ht="120.75" customHeight="1" thickBot="1">
      <c r="A21" s="471"/>
      <c r="B21" s="537"/>
      <c r="C21" s="539"/>
      <c r="D21" s="205">
        <v>2</v>
      </c>
      <c r="E21" s="354" t="str">
        <f>'control de calidad'!E17</f>
        <v>Incumplimiento en normatividad de INVIMA y superintendencia de Industria y Comercio, derechos de autor y otros. Actualización BPM(Buenas Practicas de Manufactura).</v>
      </c>
      <c r="F21" s="354" t="str">
        <f>'control de calidad'!F17</f>
        <v>método</v>
      </c>
      <c r="G21" s="354">
        <f>'control de calidad'!G17</f>
        <v>0</v>
      </c>
      <c r="H21" s="239" t="str">
        <f>'control de calidad'!H17</f>
        <v>Multas, sanciones y competitividad en el mercado nacional.</v>
      </c>
      <c r="I21" s="265" t="str">
        <f>IF(J21=1,"INSIGNIFICANTE",IF(J21=2,"MENOR",IF(J21=3,"MODERADO",IF(J21=4,"MAYOR",IF(J21=5,"CATASTROFICA"," ")))))</f>
        <v>MAYOR</v>
      </c>
      <c r="J21" s="187">
        <f>'control de calidad'!J17</f>
        <v>4</v>
      </c>
      <c r="K21" s="70" t="str">
        <f t="shared" si="1"/>
        <v>MODERADO</v>
      </c>
      <c r="L21" s="187">
        <f>'control de calidad'!L17</f>
        <v>3</v>
      </c>
      <c r="M21" s="67" t="str">
        <f t="shared" si="3"/>
        <v>ALTO</v>
      </c>
      <c r="N21" s="266">
        <f t="shared" si="4"/>
        <v>12</v>
      </c>
      <c r="O21" s="261" t="str">
        <f>'control de calidad'!O17</f>
        <v>procedimientos, regustos de seguimiento de medición , análisis y evaluación de la conformidad del producto.</v>
      </c>
      <c r="P21" s="91" t="str">
        <f>'control de calidad'!P17</f>
        <v>dentro del plan de presupuesto de la ILC asignar lo rubros presupuestales a las necesidades de los requisitos INVIMA. (reinducción, notificación de incumplimiento de requisitos para el encargado del proceso)</v>
      </c>
      <c r="Q21" s="542"/>
    </row>
    <row r="22" spans="1:17" ht="96" customHeight="1" thickBot="1">
      <c r="A22" s="472"/>
      <c r="B22" s="529"/>
      <c r="C22" s="540"/>
      <c r="D22" s="206">
        <v>3</v>
      </c>
      <c r="E22" s="355" t="str">
        <f>'control de calidad'!E18</f>
        <v>incumplimiento de requisitos de sellos de calidad.</v>
      </c>
      <c r="F22" s="355" t="str">
        <f>'control de calidad'!F18</f>
        <v>método</v>
      </c>
      <c r="G22" s="355">
        <f>'control de calidad'!G18</f>
        <v>0</v>
      </c>
      <c r="H22" s="240" t="str">
        <f>'control de calidad'!H18</f>
        <v>suspensión de sello de calidad.</v>
      </c>
      <c r="I22" s="267" t="str">
        <f>IF(J22=1,"INSIGNIFICANTE",IF(J22=2,"MENOR",IF(J22=3,"MODERADO",IF(J22=4,"MAYOR",IF(J22=5,"CATASTROFICA"," ")))))</f>
        <v>MAYOR</v>
      </c>
      <c r="J22" s="191">
        <f>'control de calidad'!J18</f>
        <v>4</v>
      </c>
      <c r="K22" s="71" t="str">
        <f t="shared" si="1"/>
        <v>MODERADO</v>
      </c>
      <c r="L22" s="191">
        <f>'control de calidad'!L18</f>
        <v>3</v>
      </c>
      <c r="M22" s="67" t="str">
        <f t="shared" si="3"/>
        <v>ALTO</v>
      </c>
      <c r="N22" s="268">
        <f t="shared" si="4"/>
        <v>12</v>
      </c>
      <c r="O22" s="262" t="str">
        <f>'control de calidad'!O18</f>
        <v>procedimientos, registros de seguimiento de medición , análisis y evaluación de la conformidad del producto.</v>
      </c>
      <c r="P22" s="137" t="str">
        <f>'control de calidad'!P18</f>
        <v>acciones correctivas con su respectivo plan de acción.</v>
      </c>
      <c r="Q22" s="543"/>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spans="9:14" ht="15.75">
      <c r="I39" s="82"/>
      <c r="J39" s="133"/>
      <c r="K39" s="82"/>
      <c r="L39" s="133"/>
      <c r="M39" s="82"/>
      <c r="N39" s="132"/>
    </row>
    <row r="40" spans="9:14" ht="15.75">
      <c r="I40" s="82"/>
      <c r="J40" s="133"/>
      <c r="K40" s="82"/>
      <c r="L40" s="133"/>
      <c r="M40" s="82"/>
      <c r="N40" s="132"/>
    </row>
    <row r="41" spans="9:14" ht="15.75">
      <c r="I41" s="82"/>
      <c r="J41" s="133"/>
      <c r="K41" s="82"/>
      <c r="L41" s="133"/>
      <c r="M41" s="82"/>
      <c r="N41" s="132"/>
    </row>
    <row r="42" spans="9:14" ht="15.75">
      <c r="I42" s="82"/>
      <c r="J42" s="133"/>
      <c r="K42" s="82"/>
      <c r="L42" s="133"/>
      <c r="M42" s="82"/>
      <c r="N42" s="132"/>
    </row>
    <row r="43" spans="9:14" ht="15.75">
      <c r="I43" s="82"/>
      <c r="J43" s="133"/>
      <c r="K43" s="82"/>
      <c r="L43" s="133"/>
      <c r="M43" s="82"/>
      <c r="N43" s="132"/>
    </row>
    <row r="44" spans="9:14" ht="15.75">
      <c r="I44" s="82"/>
      <c r="J44" s="133"/>
      <c r="K44" s="82"/>
      <c r="L44" s="133"/>
      <c r="M44" s="82"/>
      <c r="N44" s="132"/>
    </row>
    <row r="45" spans="9:14" ht="15.75">
      <c r="I45" s="82"/>
      <c r="J45" s="133"/>
      <c r="K45" s="82"/>
      <c r="L45" s="133"/>
      <c r="M45" s="82"/>
      <c r="N45" s="132"/>
    </row>
    <row r="46" spans="9:14" ht="15.75">
      <c r="I46" s="82"/>
      <c r="J46" s="133"/>
      <c r="K46" s="82"/>
      <c r="L46" s="133"/>
      <c r="M46" s="82"/>
      <c r="N46" s="132"/>
    </row>
    <row r="47" spans="9:14" ht="15.75">
      <c r="I47" s="82"/>
      <c r="J47" s="133"/>
      <c r="K47" s="82"/>
      <c r="L47" s="133"/>
      <c r="M47" s="82"/>
      <c r="N47" s="132"/>
    </row>
    <row r="48" spans="9:14" ht="15.75">
      <c r="I48" s="82"/>
      <c r="J48" s="133"/>
      <c r="K48" s="82"/>
      <c r="L48" s="133"/>
      <c r="M48" s="82"/>
      <c r="N48" s="132"/>
    </row>
    <row r="49" spans="9:14" ht="15.75">
      <c r="I49" s="82"/>
      <c r="J49" s="133"/>
      <c r="K49" s="82"/>
      <c r="L49" s="133"/>
      <c r="M49" s="82"/>
      <c r="N49" s="132"/>
    </row>
    <row r="50" spans="9:14" ht="15.75">
      <c r="I50" s="82"/>
      <c r="J50" s="133"/>
      <c r="K50" s="82"/>
      <c r="L50" s="133"/>
      <c r="M50" s="82"/>
      <c r="N50" s="132"/>
    </row>
    <row r="51" spans="9:14" ht="15.75">
      <c r="I51" s="82"/>
      <c r="J51" s="133"/>
      <c r="K51" s="82"/>
      <c r="L51" s="133"/>
      <c r="M51" s="82"/>
      <c r="N51" s="132"/>
    </row>
    <row r="52" spans="9:14" ht="15.75">
      <c r="I52" s="82"/>
      <c r="J52" s="133"/>
      <c r="K52" s="82"/>
      <c r="L52" s="133"/>
      <c r="M52" s="82"/>
      <c r="N52" s="132"/>
    </row>
    <row r="53" spans="9:14" ht="15.75">
      <c r="I53" s="82"/>
      <c r="J53" s="133"/>
      <c r="K53" s="82"/>
      <c r="L53" s="133"/>
      <c r="M53" s="82"/>
      <c r="N53" s="132"/>
    </row>
    <row r="54" spans="9:14" ht="15.75">
      <c r="I54" s="82"/>
      <c r="J54" s="133"/>
      <c r="K54" s="82"/>
      <c r="L54" s="133"/>
      <c r="M54" s="82"/>
      <c r="N54" s="132"/>
    </row>
    <row r="55" spans="9:14" ht="15.75">
      <c r="I55" s="82"/>
      <c r="J55" s="133"/>
      <c r="K55" s="82"/>
      <c r="L55" s="133"/>
      <c r="M55" s="82"/>
      <c r="N55" s="132"/>
    </row>
    <row r="56" spans="9:14" ht="15.75">
      <c r="I56" s="82"/>
      <c r="J56" s="133"/>
      <c r="K56" s="82"/>
      <c r="L56" s="133"/>
      <c r="M56" s="82"/>
      <c r="N56" s="132"/>
    </row>
    <row r="57" spans="9:14" ht="15.75">
      <c r="I57" s="82"/>
      <c r="J57" s="133"/>
      <c r="K57" s="82"/>
      <c r="L57" s="133"/>
      <c r="M57" s="82"/>
      <c r="N57" s="132"/>
    </row>
    <row r="58" spans="9:14" ht="15.75">
      <c r="I58" s="82"/>
      <c r="J58" s="133"/>
      <c r="K58" s="82"/>
      <c r="L58" s="133"/>
      <c r="M58" s="82"/>
      <c r="N58" s="132"/>
    </row>
    <row r="59" spans="9:14" ht="15.75">
      <c r="I59" s="82"/>
      <c r="J59" s="133"/>
      <c r="K59" s="82"/>
      <c r="L59" s="133"/>
      <c r="M59" s="82"/>
      <c r="N59" s="132"/>
    </row>
    <row r="60" spans="9:14" ht="15.75">
      <c r="I60" s="82"/>
      <c r="J60" s="133"/>
      <c r="K60" s="82"/>
      <c r="L60" s="133"/>
      <c r="M60" s="82"/>
      <c r="N60" s="132"/>
    </row>
    <row r="61" spans="9:14" ht="15.75">
      <c r="I61" s="82"/>
      <c r="J61" s="133"/>
      <c r="K61" s="82"/>
      <c r="L61" s="133"/>
      <c r="M61" s="82"/>
      <c r="N61" s="132"/>
    </row>
    <row r="62" spans="9:14" ht="15.75">
      <c r="I62" s="82"/>
      <c r="J62" s="133"/>
      <c r="K62" s="82"/>
      <c r="L62" s="133"/>
      <c r="M62" s="82"/>
      <c r="N62" s="132"/>
    </row>
    <row r="63" spans="9:14" ht="15.75">
      <c r="I63" s="82"/>
      <c r="J63" s="133"/>
      <c r="K63" s="82"/>
      <c r="L63" s="133"/>
      <c r="M63" s="82"/>
      <c r="N63" s="132"/>
    </row>
    <row r="64" spans="9:14" ht="15.75">
      <c r="I64" s="82"/>
      <c r="J64" s="133"/>
      <c r="K64" s="82"/>
      <c r="L64" s="133"/>
      <c r="M64" s="82"/>
      <c r="N64" s="132"/>
    </row>
    <row r="65" spans="9:14" ht="15.75">
      <c r="I65" s="82"/>
      <c r="J65" s="133"/>
      <c r="K65" s="82"/>
      <c r="L65" s="133"/>
      <c r="M65" s="82"/>
      <c r="N65" s="132"/>
    </row>
    <row r="66" spans="9:14" ht="15.75">
      <c r="I66" s="82"/>
      <c r="J66" s="133"/>
      <c r="K66" s="82"/>
      <c r="L66" s="133"/>
      <c r="M66" s="82"/>
      <c r="N66" s="132"/>
    </row>
    <row r="67" spans="9:14" ht="15.75">
      <c r="I67" s="154"/>
      <c r="J67" s="155"/>
      <c r="K67" s="156"/>
      <c r="L67" s="155"/>
      <c r="M67" s="156"/>
      <c r="N67" s="156"/>
    </row>
  </sheetData>
  <sheetProtection/>
  <mergeCells count="32">
    <mergeCell ref="B1:D4"/>
    <mergeCell ref="E1:N1"/>
    <mergeCell ref="E2:N2"/>
    <mergeCell ref="E3:F3"/>
    <mergeCell ref="H3:J3"/>
    <mergeCell ref="K3:N3"/>
    <mergeCell ref="E4:F4"/>
    <mergeCell ref="H4:J4"/>
    <mergeCell ref="K4:N4"/>
    <mergeCell ref="O7:O9"/>
    <mergeCell ref="P7:P9"/>
    <mergeCell ref="Q7:Q9"/>
    <mergeCell ref="B7:B9"/>
    <mergeCell ref="C7:D9"/>
    <mergeCell ref="E7:E8"/>
    <mergeCell ref="F7:G7"/>
    <mergeCell ref="H7:H8"/>
    <mergeCell ref="I7:J9"/>
    <mergeCell ref="A10:A13"/>
    <mergeCell ref="B10:B13"/>
    <mergeCell ref="C10:C13"/>
    <mergeCell ref="K7:L9"/>
    <mergeCell ref="M7:M9"/>
    <mergeCell ref="N7:N9"/>
    <mergeCell ref="A7:A9"/>
    <mergeCell ref="A20:A22"/>
    <mergeCell ref="B20:B22"/>
    <mergeCell ref="C20:C22"/>
    <mergeCell ref="Q20:Q22"/>
    <mergeCell ref="A18:A19"/>
    <mergeCell ref="B18:B19"/>
    <mergeCell ref="C18:C19"/>
  </mergeCells>
  <conditionalFormatting sqref="M10:M22">
    <cfRule type="containsText" priority="1" dxfId="3" operator="containsText" stopIfTrue="1" text="MODERADO">
      <formula>NOT(ISERROR(SEARCH("MODERADO",M10)))</formula>
    </cfRule>
    <cfRule type="containsText" priority="2" dxfId="2" operator="containsText" stopIfTrue="1" text="EXTREMO">
      <formula>NOT(ISERROR(SEARCH("EXTREMO",M10)))</formula>
    </cfRule>
    <cfRule type="containsText" priority="3" dxfId="1" operator="containsText" stopIfTrue="1" text="ALTO">
      <formula>NOT(ISERROR(SEARCH("ALTO",M10)))</formula>
    </cfRule>
    <cfRule type="containsText" priority="4" dxfId="0" operator="containsText" stopIfTrue="1" text="BAJO">
      <formula>NOT(ISERROR(SEARCH("BAJO",M10)))</formula>
    </cfRule>
  </conditionalFormatting>
  <conditionalFormatting sqref="M39:M66">
    <cfRule type="containsText" priority="5" dxfId="3" operator="containsText" stopIfTrue="1" text="MODERADA">
      <formula>NOT(ISERROR(SEARCH("MODERADA",M39)))</formula>
    </cfRule>
    <cfRule type="containsText" priority="6" dxfId="2" operator="containsText" stopIfTrue="1" text="EXTREMA">
      <formula>NOT(ISERROR(SEARCH("EXTREMA",M39)))</formula>
    </cfRule>
    <cfRule type="containsText" priority="7" dxfId="1" operator="containsText" stopIfTrue="1" text="ALTA">
      <formula>NOT(ISERROR(SEARCH("ALTA",M39)))</formula>
    </cfRule>
    <cfRule type="containsText" priority="8" dxfId="0" operator="containsText" stopIfTrue="1" text="BAJA">
      <formula>NOT(ISERROR(SEARCH("BAJA",M39)))</formula>
    </cfRule>
  </conditionalFormatting>
  <printOptions/>
  <pageMargins left="0.25" right="0.25" top="0.75" bottom="0.75" header="0.3" footer="0.3"/>
  <pageSetup fitToHeight="0" fitToWidth="1" horizontalDpi="600" verticalDpi="600" orientation="landscape" paperSize="8" scale="46" r:id="rId4"/>
  <drawing r:id="rId3"/>
  <legacyDrawing r:id="rId2"/>
</worksheet>
</file>

<file path=xl/worksheets/sheet20.xml><?xml version="1.0" encoding="utf-8"?>
<worksheet xmlns="http://schemas.openxmlformats.org/spreadsheetml/2006/main" xmlns:r="http://schemas.openxmlformats.org/officeDocument/2006/relationships">
  <dimension ref="A1:J6"/>
  <sheetViews>
    <sheetView zoomScale="90" zoomScaleNormal="90" zoomScalePageLayoutView="0" workbookViewId="0" topLeftCell="A1">
      <pane ySplit="3" topLeftCell="A5" activePane="bottomLeft" state="frozen"/>
      <selection pane="topLeft" activeCell="A1" sqref="A1"/>
      <selection pane="bottomLeft" activeCell="A15" sqref="A15"/>
    </sheetView>
  </sheetViews>
  <sheetFormatPr defaultColWidth="11.421875" defaultRowHeight="12.75"/>
  <cols>
    <col min="1" max="1" width="26.8515625" style="45" customWidth="1"/>
    <col min="2" max="2" width="51.421875" style="45" customWidth="1"/>
    <col min="3" max="3" width="31.421875" style="45" customWidth="1"/>
    <col min="4" max="4" width="25.421875" style="45" customWidth="1"/>
    <col min="5" max="5" width="13.00390625" style="50" bestFit="1" customWidth="1"/>
    <col min="6" max="6" width="13.421875" style="50" bestFit="1" customWidth="1"/>
    <col min="7" max="7" width="9.8515625" style="50" customWidth="1"/>
    <col min="8" max="8" width="11.00390625" style="50" customWidth="1"/>
    <col min="9" max="9" width="16.8515625" style="50" bestFit="1" customWidth="1"/>
    <col min="10" max="10" width="15.8515625" style="51" bestFit="1" customWidth="1"/>
    <col min="11" max="251" width="11.421875" style="44" customWidth="1"/>
    <col min="252" max="252" width="12.421875" style="44" bestFit="1" customWidth="1"/>
    <col min="253" max="16384" width="11.421875" style="44" customWidth="1"/>
  </cols>
  <sheetData>
    <row r="1" spans="1:9" ht="18">
      <c r="A1" s="678" t="s">
        <v>34</v>
      </c>
      <c r="B1" s="678"/>
      <c r="C1" s="678"/>
      <c r="D1" s="678"/>
      <c r="E1" s="678"/>
      <c r="F1" s="678"/>
      <c r="G1" s="678"/>
      <c r="H1" s="678"/>
      <c r="I1" s="678"/>
    </row>
    <row r="2" spans="1:10" s="43" customFormat="1" ht="21.75" customHeight="1">
      <c r="A2" s="496" t="s">
        <v>163</v>
      </c>
      <c r="B2" s="496" t="s">
        <v>164</v>
      </c>
      <c r="C2" s="496" t="s">
        <v>165</v>
      </c>
      <c r="D2" s="496" t="s">
        <v>168</v>
      </c>
      <c r="E2" s="496" t="s">
        <v>5</v>
      </c>
      <c r="F2" s="496"/>
      <c r="G2" s="496" t="s">
        <v>6</v>
      </c>
      <c r="H2" s="496"/>
      <c r="I2" s="496"/>
      <c r="J2" s="52"/>
    </row>
    <row r="3" spans="1:10" s="43" customFormat="1" ht="47.25">
      <c r="A3" s="496"/>
      <c r="B3" s="496"/>
      <c r="C3" s="496"/>
      <c r="D3" s="496"/>
      <c r="E3" s="46" t="s">
        <v>0</v>
      </c>
      <c r="F3" s="46" t="s">
        <v>1</v>
      </c>
      <c r="G3" s="46" t="s">
        <v>3</v>
      </c>
      <c r="H3" s="46" t="s">
        <v>4</v>
      </c>
      <c r="I3" s="46" t="s">
        <v>2</v>
      </c>
      <c r="J3" s="52"/>
    </row>
    <row r="4" spans="1:10" s="43" customFormat="1" ht="105">
      <c r="A4" s="679" t="str">
        <f>+'Mapa De Riesgos Extremos SGC'!B9</f>
        <v> COMERCIALIZACIÓN</v>
      </c>
      <c r="B4" s="47" t="str">
        <f>+'Mapa De Riesgos Extremos SGC'!C9</f>
        <v>Satisfacer las expectativas del cliente, propender por el sostenimiento del mercado en el departamento del Cauca y gestionar la consecución de nuevos mercados en el territorio nacional, con el fin de incrementar ventas y abrir canales de distribución.</v>
      </c>
      <c r="C4" s="47" t="str">
        <f>+'Mapa De Riesgos Extremos SGC'!E9</f>
        <v>Perdida en la participación del mercado</v>
      </c>
      <c r="D4" s="47" t="str">
        <f>+'Mapa De Riesgos Extremos SGC'!O9</f>
        <v>Mantener la calidad en el producto. Análisis y evaluación de las zonas de mercadeo. </v>
      </c>
      <c r="E4" s="48"/>
      <c r="F4" s="48"/>
      <c r="G4" s="48"/>
      <c r="H4" s="48"/>
      <c r="I4" s="48"/>
      <c r="J4" s="52" t="b">
        <f>OR(G4="",H4="",I4="")</f>
        <v>1</v>
      </c>
    </row>
    <row r="5" spans="1:10" s="43" customFormat="1" ht="15.75">
      <c r="A5" s="680"/>
      <c r="B5" s="47"/>
      <c r="C5" s="49" t="e">
        <f>+'Mapa De Riesgos Extremos SGC'!#REF!</f>
        <v>#REF!</v>
      </c>
      <c r="D5" s="47" t="e">
        <f>+'Mapa De Riesgos Extremos SGC'!#REF!</f>
        <v>#REF!</v>
      </c>
      <c r="E5" s="48"/>
      <c r="F5" s="48"/>
      <c r="G5" s="48"/>
      <c r="H5" s="48"/>
      <c r="I5" s="48"/>
      <c r="J5" s="52" t="b">
        <f>OR(G5="",H5="",I5="")</f>
        <v>1</v>
      </c>
    </row>
    <row r="6" spans="1:10" s="43" customFormat="1" ht="15.75">
      <c r="A6" s="681"/>
      <c r="B6" s="47"/>
      <c r="C6" s="49" t="e">
        <f>+'Mapa De Riesgos Extremos SGC'!#REF!</f>
        <v>#REF!</v>
      </c>
      <c r="D6" s="47" t="e">
        <f>+'Mapa De Riesgos Extremos SGC'!#REF!</f>
        <v>#REF!</v>
      </c>
      <c r="E6" s="48"/>
      <c r="F6" s="48"/>
      <c r="G6" s="48"/>
      <c r="H6" s="48"/>
      <c r="I6" s="48"/>
      <c r="J6" s="52" t="b">
        <f>OR(G6="",H6="",I6="")</f>
        <v>1</v>
      </c>
    </row>
  </sheetData>
  <sheetProtection/>
  <mergeCells count="8">
    <mergeCell ref="G2:I2"/>
    <mergeCell ref="E2:F2"/>
    <mergeCell ref="B2:B3"/>
    <mergeCell ref="A2:A3"/>
    <mergeCell ref="A1:I1"/>
    <mergeCell ref="A4:A6"/>
    <mergeCell ref="D2:D3"/>
    <mergeCell ref="C2:C3"/>
  </mergeCells>
  <printOptions/>
  <pageMargins left="0.75" right="0.75" top="1" bottom="1" header="0" footer="0"/>
  <pageSetup horizontalDpi="600" verticalDpi="600" orientation="portrait" paperSize="9"/>
  <legacyDrawing r:id="rId2"/>
</worksheet>
</file>

<file path=xl/worksheets/sheet21.xml><?xml version="1.0" encoding="utf-8"?>
<worksheet xmlns="http://schemas.openxmlformats.org/spreadsheetml/2006/main" xmlns:r="http://schemas.openxmlformats.org/officeDocument/2006/relationships">
  <dimension ref="A1:W70"/>
  <sheetViews>
    <sheetView zoomScalePageLayoutView="0" workbookViewId="0" topLeftCell="A40">
      <selection activeCell="A1" sqref="A1:W1"/>
    </sheetView>
  </sheetViews>
  <sheetFormatPr defaultColWidth="11.421875" defaultRowHeight="12.75"/>
  <cols>
    <col min="1" max="1" width="8.28125" style="0" customWidth="1"/>
    <col min="2" max="2" width="17.00390625" style="0" customWidth="1"/>
    <col min="3" max="3" width="8.421875" style="0" customWidth="1"/>
    <col min="4" max="4" width="17.00390625" style="0" customWidth="1"/>
    <col min="5" max="5" width="7.8515625" style="0" customWidth="1"/>
    <col min="6" max="6" width="17.00390625" style="0" customWidth="1"/>
    <col min="7" max="7" width="2.421875" style="0" customWidth="1"/>
    <col min="8" max="8" width="17.00390625" style="0" customWidth="1"/>
    <col min="9" max="9" width="7.8515625" style="0" customWidth="1"/>
    <col min="10" max="10" width="17.00390625" style="0" customWidth="1"/>
  </cols>
  <sheetData>
    <row r="1" spans="1:23" ht="30">
      <c r="A1" s="689" t="s">
        <v>10</v>
      </c>
      <c r="B1" s="689"/>
      <c r="C1" s="689"/>
      <c r="D1" s="689"/>
      <c r="E1" s="689"/>
      <c r="F1" s="689"/>
      <c r="G1" s="689"/>
      <c r="H1" s="689"/>
      <c r="I1" s="689"/>
      <c r="J1" s="689"/>
      <c r="K1" s="689"/>
      <c r="L1" s="689"/>
      <c r="M1" s="689"/>
      <c r="N1" s="689"/>
      <c r="O1" s="689"/>
      <c r="P1" s="689"/>
      <c r="Q1" s="689"/>
      <c r="R1" s="689"/>
      <c r="S1" s="689"/>
      <c r="T1" s="689"/>
      <c r="U1" s="689"/>
      <c r="V1" s="689"/>
      <c r="W1" s="689"/>
    </row>
    <row r="5" spans="1:23" ht="39.75" customHeight="1">
      <c r="A5" s="690" t="s">
        <v>11</v>
      </c>
      <c r="B5" s="690"/>
      <c r="C5" s="690"/>
      <c r="D5" s="690"/>
      <c r="E5" s="690"/>
      <c r="F5" s="690"/>
      <c r="G5" s="690"/>
      <c r="H5" s="690"/>
      <c r="I5" s="690"/>
      <c r="J5" s="690"/>
      <c r="K5" s="690"/>
      <c r="L5" s="690"/>
      <c r="M5" s="690"/>
      <c r="N5" s="690"/>
      <c r="O5" s="690"/>
      <c r="P5" s="690"/>
      <c r="Q5" s="690"/>
      <c r="R5" s="690"/>
      <c r="S5" s="690"/>
      <c r="T5" s="690"/>
      <c r="U5" s="690"/>
      <c r="V5" s="690"/>
      <c r="W5" s="690"/>
    </row>
    <row r="6" spans="1:23" ht="39.75" customHeight="1">
      <c r="A6" s="690"/>
      <c r="B6" s="690"/>
      <c r="C6" s="690"/>
      <c r="D6" s="690"/>
      <c r="E6" s="690"/>
      <c r="F6" s="690"/>
      <c r="G6" s="690"/>
      <c r="H6" s="690"/>
      <c r="I6" s="690"/>
      <c r="J6" s="690"/>
      <c r="K6" s="690"/>
      <c r="L6" s="690"/>
      <c r="M6" s="690"/>
      <c r="N6" s="690"/>
      <c r="O6" s="690"/>
      <c r="P6" s="690"/>
      <c r="Q6" s="690"/>
      <c r="R6" s="690"/>
      <c r="S6" s="690"/>
      <c r="T6" s="690"/>
      <c r="U6" s="690"/>
      <c r="V6" s="690"/>
      <c r="W6" s="690"/>
    </row>
    <row r="7" spans="1:23" ht="47.25" customHeight="1">
      <c r="A7" s="690"/>
      <c r="B7" s="690"/>
      <c r="C7" s="690"/>
      <c r="D7" s="690"/>
      <c r="E7" s="690"/>
      <c r="F7" s="690"/>
      <c r="G7" s="690"/>
      <c r="H7" s="690"/>
      <c r="I7" s="690"/>
      <c r="J7" s="690"/>
      <c r="K7" s="690"/>
      <c r="L7" s="690"/>
      <c r="M7" s="690"/>
      <c r="N7" s="690"/>
      <c r="O7" s="690"/>
      <c r="P7" s="690"/>
      <c r="Q7" s="690"/>
      <c r="R7" s="690"/>
      <c r="S7" s="690"/>
      <c r="T7" s="690"/>
      <c r="U7" s="690"/>
      <c r="V7" s="690"/>
      <c r="W7" s="690"/>
    </row>
    <row r="8" ht="13.5" thickBot="1"/>
    <row r="9" spans="1:23" ht="42" customHeight="1">
      <c r="A9" s="691" t="s">
        <v>12</v>
      </c>
      <c r="B9" s="692"/>
      <c r="C9" s="692"/>
      <c r="D9" s="692"/>
      <c r="E9" s="692"/>
      <c r="F9" s="692"/>
      <c r="G9" s="692"/>
      <c r="H9" s="692"/>
      <c r="I9" s="692"/>
      <c r="J9" s="692"/>
      <c r="K9" s="693"/>
      <c r="L9" s="691" t="s">
        <v>13</v>
      </c>
      <c r="M9" s="692"/>
      <c r="N9" s="692"/>
      <c r="O9" s="692"/>
      <c r="P9" s="692"/>
      <c r="Q9" s="693"/>
      <c r="R9" s="691" t="s">
        <v>14</v>
      </c>
      <c r="S9" s="692"/>
      <c r="T9" s="692"/>
      <c r="U9" s="692"/>
      <c r="V9" s="692"/>
      <c r="W9" s="693"/>
    </row>
    <row r="10" spans="1:23" ht="12.75">
      <c r="A10" s="1"/>
      <c r="B10" s="2"/>
      <c r="C10" s="2"/>
      <c r="D10" s="2"/>
      <c r="E10" s="2"/>
      <c r="F10" s="2"/>
      <c r="G10" s="2"/>
      <c r="H10" s="2"/>
      <c r="I10" s="2"/>
      <c r="J10" s="2"/>
      <c r="K10" s="3"/>
      <c r="L10" s="1"/>
      <c r="M10" s="2"/>
      <c r="N10" s="2"/>
      <c r="O10" s="2"/>
      <c r="P10" s="2"/>
      <c r="Q10" s="3"/>
      <c r="R10" s="1"/>
      <c r="S10" s="2"/>
      <c r="T10" s="2"/>
      <c r="U10" s="2"/>
      <c r="V10" s="2"/>
      <c r="W10" s="3"/>
    </row>
    <row r="11" spans="1:23" ht="12.75">
      <c r="A11" s="1"/>
      <c r="B11" s="2"/>
      <c r="C11" s="2"/>
      <c r="D11" s="2"/>
      <c r="E11" s="2"/>
      <c r="F11" s="2"/>
      <c r="G11" s="2"/>
      <c r="H11" s="2"/>
      <c r="I11" s="2"/>
      <c r="J11" s="2"/>
      <c r="K11" s="3"/>
      <c r="L11" s="1"/>
      <c r="M11" s="2"/>
      <c r="N11" s="2"/>
      <c r="O11" s="2"/>
      <c r="P11" s="2"/>
      <c r="Q11" s="3"/>
      <c r="R11" s="1"/>
      <c r="S11" s="2"/>
      <c r="T11" s="2"/>
      <c r="U11" s="2"/>
      <c r="V11" s="2"/>
      <c r="W11" s="3"/>
    </row>
    <row r="12" spans="1:23" ht="12.75">
      <c r="A12" s="1"/>
      <c r="B12" s="2"/>
      <c r="C12" s="2"/>
      <c r="D12" s="2"/>
      <c r="E12" s="2"/>
      <c r="F12" s="2"/>
      <c r="G12" s="2"/>
      <c r="H12" s="2"/>
      <c r="I12" s="2"/>
      <c r="J12" s="2"/>
      <c r="K12" s="3"/>
      <c r="L12" s="1"/>
      <c r="M12" s="2"/>
      <c r="N12" s="2"/>
      <c r="O12" s="2"/>
      <c r="P12" s="2"/>
      <c r="Q12" s="3"/>
      <c r="R12" s="1"/>
      <c r="S12" s="2"/>
      <c r="T12" s="2"/>
      <c r="U12" s="2"/>
      <c r="V12" s="2"/>
      <c r="W12" s="3"/>
    </row>
    <row r="13" spans="1:23" ht="12.75">
      <c r="A13" s="1"/>
      <c r="B13" s="2"/>
      <c r="C13" s="2"/>
      <c r="D13" s="2"/>
      <c r="E13" s="2"/>
      <c r="F13" s="2"/>
      <c r="G13" s="2"/>
      <c r="H13" s="2"/>
      <c r="I13" s="2"/>
      <c r="J13" s="2"/>
      <c r="K13" s="3"/>
      <c r="L13" s="1"/>
      <c r="M13" s="2"/>
      <c r="N13" s="2"/>
      <c r="O13" s="2"/>
      <c r="P13" s="2"/>
      <c r="Q13" s="3"/>
      <c r="R13" s="1"/>
      <c r="S13" s="2"/>
      <c r="T13" s="2"/>
      <c r="U13" s="2"/>
      <c r="V13" s="2"/>
      <c r="W13" s="3"/>
    </row>
    <row r="14" spans="1:23" ht="23.25" customHeight="1">
      <c r="A14" s="1"/>
      <c r="B14" s="2"/>
      <c r="C14" s="2"/>
      <c r="D14" s="2"/>
      <c r="E14" s="2"/>
      <c r="F14" s="2"/>
      <c r="G14" s="2"/>
      <c r="H14" s="2"/>
      <c r="I14" s="2"/>
      <c r="J14" s="2"/>
      <c r="K14" s="3"/>
      <c r="L14" s="1"/>
      <c r="M14" s="694"/>
      <c r="N14" s="694"/>
      <c r="O14" s="694"/>
      <c r="P14" s="694"/>
      <c r="Q14" s="3"/>
      <c r="R14" s="1"/>
      <c r="S14" s="694"/>
      <c r="T14" s="694"/>
      <c r="U14" s="694"/>
      <c r="V14" s="694"/>
      <c r="W14" s="3"/>
    </row>
    <row r="15" spans="1:23" ht="12.75">
      <c r="A15" s="1"/>
      <c r="B15" s="2"/>
      <c r="C15" s="2"/>
      <c r="D15" s="2"/>
      <c r="E15" s="2"/>
      <c r="F15" s="2"/>
      <c r="G15" s="2"/>
      <c r="H15" s="2"/>
      <c r="I15" s="2"/>
      <c r="J15" s="2"/>
      <c r="K15" s="3"/>
      <c r="L15" s="1"/>
      <c r="M15" s="694"/>
      <c r="N15" s="694"/>
      <c r="O15" s="694"/>
      <c r="P15" s="694"/>
      <c r="Q15" s="3"/>
      <c r="R15" s="1"/>
      <c r="S15" s="694"/>
      <c r="T15" s="694"/>
      <c r="U15" s="694"/>
      <c r="V15" s="694"/>
      <c r="W15" s="3"/>
    </row>
    <row r="16" spans="1:23" ht="12.75">
      <c r="A16" s="1"/>
      <c r="B16" s="2"/>
      <c r="C16" s="2"/>
      <c r="D16" s="2"/>
      <c r="E16" s="2"/>
      <c r="F16" s="2"/>
      <c r="G16" s="2"/>
      <c r="H16" s="2"/>
      <c r="I16" s="2"/>
      <c r="J16" s="2"/>
      <c r="K16" s="3"/>
      <c r="L16" s="1"/>
      <c r="M16" s="694"/>
      <c r="N16" s="694"/>
      <c r="O16" s="694"/>
      <c r="P16" s="694"/>
      <c r="Q16" s="3"/>
      <c r="R16" s="1"/>
      <c r="S16" s="694"/>
      <c r="T16" s="694"/>
      <c r="U16" s="694"/>
      <c r="V16" s="694"/>
      <c r="W16" s="3"/>
    </row>
    <row r="17" spans="1:23" ht="19.5" customHeight="1">
      <c r="A17" s="1"/>
      <c r="B17" s="4"/>
      <c r="C17" s="2"/>
      <c r="D17" s="4"/>
      <c r="E17" s="2"/>
      <c r="F17" s="4"/>
      <c r="G17" s="2"/>
      <c r="H17" s="4"/>
      <c r="I17" s="2"/>
      <c r="J17" s="4"/>
      <c r="K17" s="3"/>
      <c r="L17" s="1"/>
      <c r="M17" s="694"/>
      <c r="N17" s="694"/>
      <c r="O17" s="694"/>
      <c r="P17" s="694"/>
      <c r="Q17" s="3"/>
      <c r="R17" s="1"/>
      <c r="S17" s="694"/>
      <c r="T17" s="694"/>
      <c r="U17" s="694"/>
      <c r="V17" s="694"/>
      <c r="W17" s="3"/>
    </row>
    <row r="18" spans="1:23" ht="12.75">
      <c r="A18" s="1"/>
      <c r="B18" s="2"/>
      <c r="C18" s="2"/>
      <c r="D18" s="2"/>
      <c r="E18" s="2"/>
      <c r="F18" s="2"/>
      <c r="G18" s="2"/>
      <c r="H18" s="2"/>
      <c r="I18" s="2"/>
      <c r="J18" s="2"/>
      <c r="K18" s="3"/>
      <c r="L18" s="1"/>
      <c r="M18" s="694"/>
      <c r="N18" s="694"/>
      <c r="O18" s="694"/>
      <c r="P18" s="694"/>
      <c r="Q18" s="3"/>
      <c r="R18" s="1"/>
      <c r="S18" s="694"/>
      <c r="T18" s="694"/>
      <c r="U18" s="694"/>
      <c r="V18" s="694"/>
      <c r="W18" s="3"/>
    </row>
    <row r="19" spans="1:23" ht="19.5" customHeight="1">
      <c r="A19" s="1"/>
      <c r="B19" s="4"/>
      <c r="C19" s="2"/>
      <c r="D19" s="4"/>
      <c r="E19" s="2"/>
      <c r="F19" s="4"/>
      <c r="G19" s="2"/>
      <c r="H19" s="4"/>
      <c r="I19" s="2"/>
      <c r="J19" s="4"/>
      <c r="K19" s="3"/>
      <c r="L19" s="1"/>
      <c r="M19" s="694"/>
      <c r="N19" s="694"/>
      <c r="O19" s="694"/>
      <c r="P19" s="694"/>
      <c r="Q19" s="3"/>
      <c r="R19" s="1"/>
      <c r="S19" s="694"/>
      <c r="T19" s="694"/>
      <c r="U19" s="694"/>
      <c r="V19" s="694"/>
      <c r="W19" s="3"/>
    </row>
    <row r="20" spans="1:23" ht="12.75">
      <c r="A20" s="1"/>
      <c r="B20" s="2"/>
      <c r="C20" s="2"/>
      <c r="D20" s="2"/>
      <c r="E20" s="2"/>
      <c r="F20" s="2"/>
      <c r="G20" s="2"/>
      <c r="H20" s="2"/>
      <c r="I20" s="2"/>
      <c r="J20" s="2"/>
      <c r="K20" s="3"/>
      <c r="L20" s="1"/>
      <c r="M20" s="694"/>
      <c r="N20" s="694"/>
      <c r="O20" s="694"/>
      <c r="P20" s="694"/>
      <c r="Q20" s="3"/>
      <c r="R20" s="1"/>
      <c r="S20" s="694"/>
      <c r="T20" s="694"/>
      <c r="U20" s="694"/>
      <c r="V20" s="694"/>
      <c r="W20" s="3"/>
    </row>
    <row r="21" spans="1:23" ht="12.75">
      <c r="A21" s="1"/>
      <c r="B21" s="2"/>
      <c r="C21" s="2"/>
      <c r="D21" s="2"/>
      <c r="E21" s="2"/>
      <c r="F21" s="2"/>
      <c r="G21" s="2"/>
      <c r="H21" s="2"/>
      <c r="I21" s="2"/>
      <c r="J21" s="2"/>
      <c r="K21" s="3"/>
      <c r="L21" s="1"/>
      <c r="M21" s="694"/>
      <c r="N21" s="694"/>
      <c r="O21" s="694"/>
      <c r="P21" s="694"/>
      <c r="Q21" s="3"/>
      <c r="R21" s="1"/>
      <c r="S21" s="694"/>
      <c r="T21" s="694"/>
      <c r="U21" s="694"/>
      <c r="V21" s="694"/>
      <c r="W21" s="3"/>
    </row>
    <row r="22" spans="1:23" ht="12.75">
      <c r="A22" s="1"/>
      <c r="B22" s="2"/>
      <c r="C22" s="2"/>
      <c r="D22" s="2"/>
      <c r="E22" s="5"/>
      <c r="F22" s="5"/>
      <c r="G22" s="5"/>
      <c r="H22" s="5"/>
      <c r="I22" s="5"/>
      <c r="J22" s="5"/>
      <c r="K22" s="3"/>
      <c r="L22" s="1"/>
      <c r="M22" s="694"/>
      <c r="N22" s="694"/>
      <c r="O22" s="694"/>
      <c r="P22" s="694"/>
      <c r="Q22" s="3"/>
      <c r="R22" s="1"/>
      <c r="S22" s="694"/>
      <c r="T22" s="694"/>
      <c r="U22" s="694"/>
      <c r="V22" s="694"/>
      <c r="W22" s="3"/>
    </row>
    <row r="23" spans="1:23" ht="12.75">
      <c r="A23" s="1"/>
      <c r="B23" s="2"/>
      <c r="C23" s="2"/>
      <c r="D23" s="2"/>
      <c r="E23" s="2"/>
      <c r="F23" s="2"/>
      <c r="G23" s="2"/>
      <c r="H23" s="2"/>
      <c r="I23" s="2"/>
      <c r="J23" s="2"/>
      <c r="K23" s="3"/>
      <c r="L23" s="1"/>
      <c r="M23" s="694"/>
      <c r="N23" s="694"/>
      <c r="O23" s="694"/>
      <c r="P23" s="694"/>
      <c r="Q23" s="3"/>
      <c r="R23" s="1"/>
      <c r="S23" s="694"/>
      <c r="T23" s="694"/>
      <c r="U23" s="694"/>
      <c r="V23" s="694"/>
      <c r="W23" s="3"/>
    </row>
    <row r="24" spans="1:23" ht="12.75">
      <c r="A24" s="1"/>
      <c r="B24" s="2"/>
      <c r="C24" s="2"/>
      <c r="D24" s="2"/>
      <c r="E24" s="2"/>
      <c r="F24" s="2"/>
      <c r="G24" s="2"/>
      <c r="H24" s="2"/>
      <c r="I24" s="2"/>
      <c r="J24" s="2"/>
      <c r="K24" s="3"/>
      <c r="L24" s="1"/>
      <c r="M24" s="694"/>
      <c r="N24" s="694"/>
      <c r="O24" s="694"/>
      <c r="P24" s="694"/>
      <c r="Q24" s="3"/>
      <c r="R24" s="1"/>
      <c r="S24" s="694"/>
      <c r="T24" s="694"/>
      <c r="U24" s="694"/>
      <c r="V24" s="694"/>
      <c r="W24" s="3"/>
    </row>
    <row r="25" spans="1:23" ht="19.5" customHeight="1">
      <c r="A25" s="1"/>
      <c r="B25" s="4"/>
      <c r="C25" s="2"/>
      <c r="D25" s="4"/>
      <c r="E25" s="2"/>
      <c r="F25" s="4"/>
      <c r="G25" s="2"/>
      <c r="H25" s="4"/>
      <c r="I25" s="2"/>
      <c r="J25" s="4"/>
      <c r="K25" s="3"/>
      <c r="L25" s="1"/>
      <c r="M25" s="694"/>
      <c r="N25" s="694"/>
      <c r="O25" s="694"/>
      <c r="P25" s="694"/>
      <c r="Q25" s="3"/>
      <c r="R25" s="1"/>
      <c r="S25" s="694"/>
      <c r="T25" s="694"/>
      <c r="U25" s="694"/>
      <c r="V25" s="694"/>
      <c r="W25" s="3"/>
    </row>
    <row r="26" spans="1:23" ht="12.75">
      <c r="A26" s="1"/>
      <c r="B26" s="2"/>
      <c r="C26" s="2"/>
      <c r="D26" s="2"/>
      <c r="E26" s="2"/>
      <c r="F26" s="2"/>
      <c r="G26" s="2"/>
      <c r="H26" s="2"/>
      <c r="I26" s="2"/>
      <c r="J26" s="2"/>
      <c r="K26" s="3"/>
      <c r="L26" s="1"/>
      <c r="M26" s="694"/>
      <c r="N26" s="694"/>
      <c r="O26" s="694"/>
      <c r="P26" s="694"/>
      <c r="Q26" s="3"/>
      <c r="R26" s="1"/>
      <c r="S26" s="694"/>
      <c r="T26" s="694"/>
      <c r="U26" s="694"/>
      <c r="V26" s="694"/>
      <c r="W26" s="3"/>
    </row>
    <row r="27" spans="1:23" ht="19.5" customHeight="1">
      <c r="A27" s="1"/>
      <c r="B27" s="4"/>
      <c r="C27" s="2"/>
      <c r="D27" s="4"/>
      <c r="E27" s="2"/>
      <c r="F27" s="4"/>
      <c r="G27" s="2"/>
      <c r="H27" s="4"/>
      <c r="I27" s="2"/>
      <c r="J27" s="4"/>
      <c r="K27" s="3"/>
      <c r="L27" s="1"/>
      <c r="M27" s="2"/>
      <c r="N27" s="2"/>
      <c r="O27" s="2"/>
      <c r="P27" s="2"/>
      <c r="Q27" s="3"/>
      <c r="R27" s="1"/>
      <c r="S27" s="2"/>
      <c r="T27" s="2"/>
      <c r="U27" s="2"/>
      <c r="V27" s="2"/>
      <c r="W27" s="3"/>
    </row>
    <row r="28" spans="1:23" ht="12.75">
      <c r="A28" s="1"/>
      <c r="B28" s="2"/>
      <c r="C28" s="2"/>
      <c r="D28" s="2"/>
      <c r="E28" s="2"/>
      <c r="F28" s="2"/>
      <c r="G28" s="2"/>
      <c r="H28" s="2"/>
      <c r="I28" s="2"/>
      <c r="J28" s="2"/>
      <c r="K28" s="3"/>
      <c r="L28" s="1"/>
      <c r="M28" s="2"/>
      <c r="N28" s="2"/>
      <c r="O28" s="2"/>
      <c r="P28" s="2"/>
      <c r="Q28" s="3"/>
      <c r="R28" s="1"/>
      <c r="S28" s="2"/>
      <c r="T28" s="2"/>
      <c r="U28" s="2"/>
      <c r="V28" s="2"/>
      <c r="W28" s="3"/>
    </row>
    <row r="29" spans="1:23" ht="12.75">
      <c r="A29" s="1"/>
      <c r="B29" s="2"/>
      <c r="C29" s="2"/>
      <c r="D29" s="2"/>
      <c r="E29" s="2" t="s">
        <v>15</v>
      </c>
      <c r="F29" s="2"/>
      <c r="G29" s="2"/>
      <c r="H29" s="2"/>
      <c r="I29" s="2"/>
      <c r="J29" s="2"/>
      <c r="K29" s="3"/>
      <c r="L29" s="1"/>
      <c r="M29" s="2"/>
      <c r="N29" s="2"/>
      <c r="O29" s="2"/>
      <c r="P29" s="2"/>
      <c r="Q29" s="3"/>
      <c r="R29" s="1"/>
      <c r="S29" s="2"/>
      <c r="T29" s="2"/>
      <c r="U29" s="2"/>
      <c r="V29" s="2"/>
      <c r="W29" s="3"/>
    </row>
    <row r="30" spans="1:23" ht="12.75">
      <c r="A30" s="1"/>
      <c r="B30" s="2"/>
      <c r="C30" s="2"/>
      <c r="D30" s="2"/>
      <c r="E30" s="2"/>
      <c r="F30" s="2"/>
      <c r="G30" s="2"/>
      <c r="H30" s="2"/>
      <c r="I30" s="2"/>
      <c r="J30" s="2"/>
      <c r="K30" s="3"/>
      <c r="L30" s="1"/>
      <c r="M30" s="2"/>
      <c r="N30" s="2"/>
      <c r="O30" s="2"/>
      <c r="P30" s="2"/>
      <c r="Q30" s="3"/>
      <c r="R30" s="1"/>
      <c r="S30" s="2"/>
      <c r="T30" s="2"/>
      <c r="U30" s="2"/>
      <c r="V30" s="2"/>
      <c r="W30" s="3"/>
    </row>
    <row r="31" spans="1:23" ht="23.25" customHeight="1">
      <c r="A31" s="1"/>
      <c r="B31" s="2"/>
      <c r="C31" s="2"/>
      <c r="D31" s="2"/>
      <c r="E31" s="2"/>
      <c r="F31" s="2"/>
      <c r="G31" s="2"/>
      <c r="H31" s="2"/>
      <c r="I31" s="2"/>
      <c r="J31" s="2"/>
      <c r="K31" s="3"/>
      <c r="L31" s="1"/>
      <c r="M31" s="2"/>
      <c r="N31" s="2"/>
      <c r="O31" s="2"/>
      <c r="P31" s="2"/>
      <c r="Q31" s="3"/>
      <c r="R31" s="1"/>
      <c r="S31" s="2"/>
      <c r="T31" s="2"/>
      <c r="U31" s="2"/>
      <c r="V31" s="2"/>
      <c r="W31" s="3"/>
    </row>
    <row r="32" spans="1:23" ht="13.5" thickBot="1">
      <c r="A32" s="6"/>
      <c r="B32" s="7"/>
      <c r="C32" s="7"/>
      <c r="D32" s="7"/>
      <c r="E32" s="7"/>
      <c r="F32" s="7"/>
      <c r="G32" s="7"/>
      <c r="H32" s="7"/>
      <c r="I32" s="7"/>
      <c r="J32" s="7"/>
      <c r="K32" s="8"/>
      <c r="L32" s="6"/>
      <c r="M32" s="7"/>
      <c r="N32" s="7"/>
      <c r="O32" s="7"/>
      <c r="P32" s="7"/>
      <c r="Q32" s="8"/>
      <c r="R32" s="6"/>
      <c r="S32" s="7"/>
      <c r="T32" s="7"/>
      <c r="U32" s="7"/>
      <c r="V32" s="7"/>
      <c r="W32" s="8"/>
    </row>
    <row r="34" ht="13.5" thickBot="1"/>
    <row r="35" spans="1:23" ht="36" customHeight="1">
      <c r="A35" s="691" t="s">
        <v>16</v>
      </c>
      <c r="B35" s="692"/>
      <c r="C35" s="692"/>
      <c r="D35" s="692"/>
      <c r="E35" s="692"/>
      <c r="F35" s="692"/>
      <c r="G35" s="692"/>
      <c r="H35" s="692"/>
      <c r="I35" s="692"/>
      <c r="J35" s="692"/>
      <c r="K35" s="693"/>
      <c r="L35" s="691" t="s">
        <v>17</v>
      </c>
      <c r="M35" s="695"/>
      <c r="N35" s="695"/>
      <c r="O35" s="695"/>
      <c r="P35" s="695"/>
      <c r="Q35" s="695"/>
      <c r="R35" s="695"/>
      <c r="S35" s="695"/>
      <c r="T35" s="695"/>
      <c r="U35" s="695"/>
      <c r="V35" s="695"/>
      <c r="W35" s="696"/>
    </row>
    <row r="36" spans="1:23" ht="12.75">
      <c r="A36" s="1"/>
      <c r="B36" s="2"/>
      <c r="C36" s="2"/>
      <c r="D36" s="2"/>
      <c r="E36" s="2"/>
      <c r="F36" s="2"/>
      <c r="G36" s="2"/>
      <c r="H36" s="2"/>
      <c r="I36" s="2"/>
      <c r="J36" s="2"/>
      <c r="K36" s="3"/>
      <c r="L36" s="1"/>
      <c r="M36" s="2"/>
      <c r="N36" s="2"/>
      <c r="O36" s="2"/>
      <c r="P36" s="2"/>
      <c r="Q36" s="2"/>
      <c r="R36" s="2"/>
      <c r="S36" s="2"/>
      <c r="T36" s="2"/>
      <c r="U36" s="2"/>
      <c r="V36" s="2"/>
      <c r="W36" s="3"/>
    </row>
    <row r="37" spans="1:23" ht="13.5" thickBot="1">
      <c r="A37" s="1"/>
      <c r="B37" s="697" t="s">
        <v>167</v>
      </c>
      <c r="C37" s="697"/>
      <c r="D37" s="697"/>
      <c r="E37" s="697"/>
      <c r="F37" s="2"/>
      <c r="G37" s="697" t="s">
        <v>18</v>
      </c>
      <c r="H37" s="697"/>
      <c r="I37" s="697"/>
      <c r="J37" s="697"/>
      <c r="K37" s="3"/>
      <c r="L37" s="1"/>
      <c r="M37" s="2"/>
      <c r="N37" s="2"/>
      <c r="O37" s="2"/>
      <c r="P37" s="2"/>
      <c r="Q37" s="2"/>
      <c r="R37" s="2"/>
      <c r="S37" s="2"/>
      <c r="T37" s="2"/>
      <c r="U37" s="2"/>
      <c r="V37" s="2"/>
      <c r="W37" s="3"/>
    </row>
    <row r="38" spans="1:23" ht="13.5" thickBot="1">
      <c r="A38" s="1"/>
      <c r="B38" s="697"/>
      <c r="C38" s="697"/>
      <c r="D38" s="697"/>
      <c r="E38" s="697"/>
      <c r="F38" s="2"/>
      <c r="G38" s="697"/>
      <c r="H38" s="697"/>
      <c r="I38" s="697"/>
      <c r="J38" s="697"/>
      <c r="K38" s="3"/>
      <c r="L38" s="1"/>
      <c r="M38" s="2"/>
      <c r="N38" s="2"/>
      <c r="O38" s="2"/>
      <c r="P38" s="2"/>
      <c r="Q38" s="698" t="s">
        <v>19</v>
      </c>
      <c r="R38" s="699"/>
      <c r="S38" s="699"/>
      <c r="T38" s="699"/>
      <c r="U38" s="699"/>
      <c r="V38" s="700"/>
      <c r="W38" s="3"/>
    </row>
    <row r="39" spans="1:23" ht="13.5" thickBot="1">
      <c r="A39" s="1"/>
      <c r="B39" s="2"/>
      <c r="C39" s="2"/>
      <c r="D39" s="2"/>
      <c r="E39" s="2"/>
      <c r="F39" s="2"/>
      <c r="G39" s="2"/>
      <c r="H39" s="2"/>
      <c r="I39" s="2"/>
      <c r="J39" s="2"/>
      <c r="K39" s="3"/>
      <c r="L39" s="1"/>
      <c r="M39" s="683" t="s">
        <v>20</v>
      </c>
      <c r="N39" s="684"/>
      <c r="O39" s="685"/>
      <c r="P39" s="2"/>
      <c r="Q39" s="701"/>
      <c r="R39" s="702"/>
      <c r="S39" s="702"/>
      <c r="T39" s="702"/>
      <c r="U39" s="702"/>
      <c r="V39" s="703"/>
      <c r="W39" s="3"/>
    </row>
    <row r="40" spans="1:23" ht="13.5" thickBot="1">
      <c r="A40" s="1"/>
      <c r="B40" s="2"/>
      <c r="C40" s="2"/>
      <c r="D40" s="2"/>
      <c r="E40" s="2"/>
      <c r="F40" s="2"/>
      <c r="G40" s="2"/>
      <c r="H40" s="2"/>
      <c r="I40" s="2"/>
      <c r="J40" s="2"/>
      <c r="K40" s="3"/>
      <c r="L40" s="1"/>
      <c r="M40" s="686"/>
      <c r="N40" s="687"/>
      <c r="O40" s="688"/>
      <c r="P40" s="2"/>
      <c r="Q40" s="2"/>
      <c r="R40" s="2"/>
      <c r="S40" s="2"/>
      <c r="T40" s="2"/>
      <c r="U40" s="2"/>
      <c r="V40" s="2"/>
      <c r="W40" s="3"/>
    </row>
    <row r="41" spans="1:23" ht="21" thickBot="1">
      <c r="A41" s="1"/>
      <c r="B41" s="2"/>
      <c r="C41" s="2"/>
      <c r="D41" s="2"/>
      <c r="E41" s="2"/>
      <c r="F41" s="2"/>
      <c r="G41" s="2"/>
      <c r="H41" s="2"/>
      <c r="I41" s="2"/>
      <c r="J41" s="2"/>
      <c r="K41" s="3"/>
      <c r="L41" s="1"/>
      <c r="M41" s="9"/>
      <c r="N41" s="9"/>
      <c r="O41" s="9"/>
      <c r="P41" s="2"/>
      <c r="Q41" s="2"/>
      <c r="R41" s="2"/>
      <c r="S41" s="2"/>
      <c r="T41" s="2"/>
      <c r="U41" s="2"/>
      <c r="V41" s="2"/>
      <c r="W41" s="3"/>
    </row>
    <row r="42" spans="1:23" ht="12.75">
      <c r="A42" s="1"/>
      <c r="B42" s="2"/>
      <c r="C42" s="2"/>
      <c r="D42" s="2"/>
      <c r="E42" s="2"/>
      <c r="F42" s="2"/>
      <c r="G42" s="2"/>
      <c r="H42" s="2"/>
      <c r="I42" s="2"/>
      <c r="J42" s="2"/>
      <c r="K42" s="3"/>
      <c r="L42" s="1"/>
      <c r="M42" s="683" t="s">
        <v>21</v>
      </c>
      <c r="N42" s="684"/>
      <c r="O42" s="685"/>
      <c r="P42" s="2"/>
      <c r="Q42" s="2"/>
      <c r="R42" s="2"/>
      <c r="S42" s="2"/>
      <c r="T42" s="2"/>
      <c r="U42" s="2"/>
      <c r="V42" s="2"/>
      <c r="W42" s="3"/>
    </row>
    <row r="43" spans="1:23" ht="13.5" thickBot="1">
      <c r="A43" s="1"/>
      <c r="B43" s="2"/>
      <c r="C43" s="2"/>
      <c r="D43" s="2"/>
      <c r="E43" s="2"/>
      <c r="F43" s="2"/>
      <c r="G43" s="2"/>
      <c r="H43" s="2"/>
      <c r="I43" s="2"/>
      <c r="J43" s="2"/>
      <c r="K43" s="3"/>
      <c r="L43" s="1"/>
      <c r="M43" s="686"/>
      <c r="N43" s="687"/>
      <c r="O43" s="688"/>
      <c r="P43" s="2"/>
      <c r="Q43" s="2"/>
      <c r="R43" s="2"/>
      <c r="S43" s="2"/>
      <c r="T43" s="2"/>
      <c r="U43" s="2"/>
      <c r="V43" s="2"/>
      <c r="W43" s="3"/>
    </row>
    <row r="44" spans="1:23" ht="21" thickBot="1">
      <c r="A44" s="1"/>
      <c r="B44" s="2"/>
      <c r="C44" s="2"/>
      <c r="D44" s="2"/>
      <c r="E44" s="2"/>
      <c r="F44" s="2"/>
      <c r="G44" s="2"/>
      <c r="H44" s="2"/>
      <c r="I44" s="2"/>
      <c r="J44" s="2"/>
      <c r="K44" s="3"/>
      <c r="L44" s="1"/>
      <c r="M44" s="9"/>
      <c r="N44" s="9"/>
      <c r="O44" s="9"/>
      <c r="P44" s="2"/>
      <c r="Q44" s="2"/>
      <c r="R44" s="2"/>
      <c r="S44" s="2"/>
      <c r="T44" s="2"/>
      <c r="U44" s="2"/>
      <c r="V44" s="2"/>
      <c r="W44" s="3"/>
    </row>
    <row r="45" spans="1:23" ht="12.75">
      <c r="A45" s="1"/>
      <c r="B45" s="2"/>
      <c r="C45" s="2"/>
      <c r="D45" s="2"/>
      <c r="E45" s="2"/>
      <c r="F45" s="2"/>
      <c r="G45" s="2"/>
      <c r="H45" s="2"/>
      <c r="I45" s="2"/>
      <c r="J45" s="2"/>
      <c r="K45" s="3"/>
      <c r="L45" s="1"/>
      <c r="M45" s="683" t="s">
        <v>22</v>
      </c>
      <c r="N45" s="684"/>
      <c r="O45" s="685"/>
      <c r="P45" s="2"/>
      <c r="Q45" s="2"/>
      <c r="R45" s="2"/>
      <c r="S45" s="2"/>
      <c r="T45" s="2"/>
      <c r="U45" s="2"/>
      <c r="V45" s="2"/>
      <c r="W45" s="3"/>
    </row>
    <row r="46" spans="1:23" ht="13.5" thickBot="1">
      <c r="A46" s="1"/>
      <c r="B46" s="2"/>
      <c r="C46" s="2"/>
      <c r="D46" s="2"/>
      <c r="E46" s="2"/>
      <c r="F46" s="2"/>
      <c r="G46" s="2"/>
      <c r="H46" s="2"/>
      <c r="I46" s="2"/>
      <c r="J46" s="2"/>
      <c r="K46" s="3"/>
      <c r="L46" s="1"/>
      <c r="M46" s="686"/>
      <c r="N46" s="687"/>
      <c r="O46" s="688"/>
      <c r="P46" s="2"/>
      <c r="Q46" s="2"/>
      <c r="R46" s="2"/>
      <c r="S46" s="2"/>
      <c r="T46" s="2"/>
      <c r="U46" s="2"/>
      <c r="V46" s="2"/>
      <c r="W46" s="3"/>
    </row>
    <row r="47" spans="1:23" ht="21" thickBot="1">
      <c r="A47" s="1"/>
      <c r="B47" s="2"/>
      <c r="C47" s="2"/>
      <c r="D47" s="2"/>
      <c r="E47" s="2"/>
      <c r="F47" s="2"/>
      <c r="G47" s="2"/>
      <c r="H47" s="2"/>
      <c r="I47" s="2"/>
      <c r="J47" s="2"/>
      <c r="K47" s="3"/>
      <c r="L47" s="1"/>
      <c r="M47" s="9"/>
      <c r="N47" s="9"/>
      <c r="O47" s="9"/>
      <c r="P47" s="2"/>
      <c r="Q47" s="2"/>
      <c r="R47" s="2"/>
      <c r="S47" s="2"/>
      <c r="T47" s="2"/>
      <c r="U47" s="2"/>
      <c r="V47" s="2"/>
      <c r="W47" s="3"/>
    </row>
    <row r="48" spans="1:23" ht="12.75">
      <c r="A48" s="1"/>
      <c r="B48" s="2"/>
      <c r="C48" s="2"/>
      <c r="D48" s="2"/>
      <c r="E48" s="2"/>
      <c r="F48" s="2"/>
      <c r="G48" s="2"/>
      <c r="H48" s="2"/>
      <c r="I48" s="2"/>
      <c r="J48" s="2"/>
      <c r="K48" s="3"/>
      <c r="L48" s="1"/>
      <c r="M48" s="683" t="s">
        <v>23</v>
      </c>
      <c r="N48" s="684"/>
      <c r="O48" s="685"/>
      <c r="P48" s="2"/>
      <c r="Q48" s="2"/>
      <c r="R48" s="2"/>
      <c r="S48" s="2"/>
      <c r="T48" s="2"/>
      <c r="U48" s="2"/>
      <c r="V48" s="2"/>
      <c r="W48" s="3"/>
    </row>
    <row r="49" spans="1:23" ht="21" thickBot="1">
      <c r="A49" s="1"/>
      <c r="B49" s="2"/>
      <c r="C49" s="2"/>
      <c r="D49" s="704" t="s">
        <v>24</v>
      </c>
      <c r="E49" s="704"/>
      <c r="F49" s="704"/>
      <c r="G49" s="704"/>
      <c r="H49" s="704"/>
      <c r="I49" s="2"/>
      <c r="J49" s="2"/>
      <c r="K49" s="3"/>
      <c r="L49" s="1"/>
      <c r="M49" s="686"/>
      <c r="N49" s="687"/>
      <c r="O49" s="688"/>
      <c r="P49" s="2"/>
      <c r="Q49" s="2"/>
      <c r="R49" s="2"/>
      <c r="S49" s="2"/>
      <c r="T49" s="2"/>
      <c r="U49" s="2"/>
      <c r="V49" s="2"/>
      <c r="W49" s="3"/>
    </row>
    <row r="50" spans="1:23" ht="21" thickBot="1">
      <c r="A50" s="1"/>
      <c r="B50" s="2"/>
      <c r="C50" s="2"/>
      <c r="D50" s="2"/>
      <c r="E50" s="2"/>
      <c r="F50" s="2"/>
      <c r="G50" s="2"/>
      <c r="H50" s="2"/>
      <c r="I50" s="2"/>
      <c r="J50" s="2"/>
      <c r="K50" s="3"/>
      <c r="L50" s="1"/>
      <c r="M50" s="9"/>
      <c r="N50" s="9"/>
      <c r="O50" s="9"/>
      <c r="P50" s="2"/>
      <c r="Q50" s="2"/>
      <c r="R50" s="2"/>
      <c r="S50" s="2"/>
      <c r="T50" s="2"/>
      <c r="U50" s="2"/>
      <c r="V50" s="2"/>
      <c r="W50" s="3"/>
    </row>
    <row r="51" spans="1:23" ht="12.75">
      <c r="A51" s="1"/>
      <c r="B51" s="2"/>
      <c r="C51" s="2"/>
      <c r="D51" s="2"/>
      <c r="E51" s="2"/>
      <c r="F51" s="2"/>
      <c r="G51" s="2"/>
      <c r="H51" s="2"/>
      <c r="I51" s="2"/>
      <c r="J51" s="2"/>
      <c r="K51" s="3"/>
      <c r="L51" s="1"/>
      <c r="M51" s="683" t="s">
        <v>25</v>
      </c>
      <c r="N51" s="684"/>
      <c r="O51" s="685"/>
      <c r="P51" s="2"/>
      <c r="Q51" s="2"/>
      <c r="R51" s="2"/>
      <c r="S51" s="2"/>
      <c r="T51" s="2"/>
      <c r="U51" s="2"/>
      <c r="V51" s="2"/>
      <c r="W51" s="3"/>
    </row>
    <row r="52" spans="1:23" ht="13.5" thickBot="1">
      <c r="A52" s="1"/>
      <c r="B52" s="2"/>
      <c r="C52" s="2"/>
      <c r="D52" s="2"/>
      <c r="E52" s="2"/>
      <c r="F52" s="2"/>
      <c r="G52" s="2"/>
      <c r="H52" s="2"/>
      <c r="I52" s="2"/>
      <c r="J52" s="2"/>
      <c r="K52" s="3"/>
      <c r="L52" s="1"/>
      <c r="M52" s="686"/>
      <c r="N52" s="687"/>
      <c r="O52" s="688"/>
      <c r="P52" s="2"/>
      <c r="Q52" s="2"/>
      <c r="R52" s="2"/>
      <c r="S52" s="2"/>
      <c r="T52" s="2"/>
      <c r="U52" s="2"/>
      <c r="V52" s="2"/>
      <c r="W52" s="3"/>
    </row>
    <row r="53" spans="1:23" ht="12.75">
      <c r="A53" s="1"/>
      <c r="B53" s="2"/>
      <c r="C53" s="2"/>
      <c r="D53" s="2"/>
      <c r="E53" s="2"/>
      <c r="F53" s="2"/>
      <c r="G53" s="2"/>
      <c r="H53" s="2"/>
      <c r="I53" s="2"/>
      <c r="J53" s="2"/>
      <c r="K53" s="3"/>
      <c r="L53" s="1"/>
      <c r="M53" s="2"/>
      <c r="N53" s="2"/>
      <c r="O53" s="2"/>
      <c r="P53" s="2"/>
      <c r="Q53" s="2"/>
      <c r="R53" s="2"/>
      <c r="S53" s="2"/>
      <c r="T53" s="2"/>
      <c r="U53" s="2"/>
      <c r="V53" s="2"/>
      <c r="W53" s="3"/>
    </row>
    <row r="54" spans="1:23" ht="12.75">
      <c r="A54" s="1"/>
      <c r="B54" s="2"/>
      <c r="C54" s="2"/>
      <c r="D54" s="2"/>
      <c r="E54" s="2"/>
      <c r="F54" s="2"/>
      <c r="G54" s="2"/>
      <c r="H54" s="2"/>
      <c r="I54" s="2"/>
      <c r="J54" s="2"/>
      <c r="K54" s="3"/>
      <c r="L54" s="1"/>
      <c r="M54" s="2"/>
      <c r="N54" s="2"/>
      <c r="O54" s="2"/>
      <c r="P54" s="2"/>
      <c r="Q54" s="2"/>
      <c r="R54" s="2"/>
      <c r="S54" s="2"/>
      <c r="T54" s="2"/>
      <c r="U54" s="2"/>
      <c r="V54" s="2"/>
      <c r="W54" s="3"/>
    </row>
    <row r="55" spans="1:23" ht="13.5" thickBot="1">
      <c r="A55" s="6"/>
      <c r="B55" s="7"/>
      <c r="C55" s="7"/>
      <c r="D55" s="7"/>
      <c r="E55" s="7"/>
      <c r="F55" s="7"/>
      <c r="G55" s="7"/>
      <c r="H55" s="7"/>
      <c r="I55" s="7"/>
      <c r="J55" s="7"/>
      <c r="K55" s="8"/>
      <c r="L55" s="6"/>
      <c r="M55" s="7"/>
      <c r="N55" s="7"/>
      <c r="O55" s="7"/>
      <c r="P55" s="7"/>
      <c r="Q55" s="7"/>
      <c r="R55" s="7"/>
      <c r="S55" s="7"/>
      <c r="T55" s="7"/>
      <c r="U55" s="7"/>
      <c r="V55" s="7"/>
      <c r="W55" s="8"/>
    </row>
    <row r="59" spans="2:5" ht="12.75">
      <c r="B59" s="682" t="s">
        <v>72</v>
      </c>
      <c r="C59" s="682"/>
      <c r="D59" s="682"/>
      <c r="E59" s="682"/>
    </row>
    <row r="60" spans="2:5" ht="12.75">
      <c r="B60" s="682" t="s">
        <v>73</v>
      </c>
      <c r="C60" s="682"/>
      <c r="D60" s="682"/>
      <c r="E60" s="682"/>
    </row>
    <row r="61" spans="2:5" ht="12.75">
      <c r="B61" s="11"/>
      <c r="C61" s="11"/>
      <c r="D61" s="11"/>
      <c r="E61" s="11"/>
    </row>
    <row r="62" spans="2:5" ht="12.75">
      <c r="B62" s="13" t="s">
        <v>28</v>
      </c>
      <c r="C62" s="13" t="s">
        <v>74</v>
      </c>
      <c r="D62" s="13" t="s">
        <v>75</v>
      </c>
      <c r="E62" s="13" t="s">
        <v>74</v>
      </c>
    </row>
    <row r="63" spans="2:5" ht="12.75">
      <c r="B63" s="13">
        <v>1</v>
      </c>
      <c r="C63" s="13" t="s">
        <v>27</v>
      </c>
      <c r="D63" s="13" t="s">
        <v>76</v>
      </c>
      <c r="E63" s="13" t="s">
        <v>77</v>
      </c>
    </row>
    <row r="64" spans="2:5" ht="12.75">
      <c r="B64" s="13">
        <v>2</v>
      </c>
      <c r="C64" s="13" t="s">
        <v>78</v>
      </c>
      <c r="D64" s="13" t="s">
        <v>79</v>
      </c>
      <c r="E64" s="13" t="s">
        <v>80</v>
      </c>
    </row>
    <row r="65" spans="2:5" ht="12.75">
      <c r="B65" s="13">
        <v>3</v>
      </c>
      <c r="C65" s="13" t="s">
        <v>81</v>
      </c>
      <c r="D65" s="13" t="s">
        <v>82</v>
      </c>
      <c r="E65" s="13" t="s">
        <v>83</v>
      </c>
    </row>
    <row r="66" spans="2:5" ht="12.75">
      <c r="B66" s="13">
        <v>4</v>
      </c>
      <c r="C66" s="13" t="s">
        <v>84</v>
      </c>
      <c r="D66" s="13" t="s">
        <v>85</v>
      </c>
      <c r="E66" s="13" t="s">
        <v>86</v>
      </c>
    </row>
    <row r="67" spans="2:5" ht="12.75">
      <c r="B67" s="13">
        <v>5</v>
      </c>
      <c r="C67" s="13" t="s">
        <v>87</v>
      </c>
      <c r="D67" s="13" t="s">
        <v>88</v>
      </c>
      <c r="E67" s="13" t="s">
        <v>89</v>
      </c>
    </row>
    <row r="68" spans="2:5" ht="12.75">
      <c r="B68" s="13">
        <v>6</v>
      </c>
      <c r="C68" s="13" t="s">
        <v>90</v>
      </c>
      <c r="D68" s="13" t="s">
        <v>91</v>
      </c>
      <c r="E68" s="13" t="s">
        <v>92</v>
      </c>
    </row>
    <row r="69" spans="2:5" ht="12.75">
      <c r="B69" s="11"/>
      <c r="C69" s="11"/>
      <c r="D69" s="11"/>
      <c r="E69" s="11"/>
    </row>
    <row r="70" spans="2:5" ht="12.75">
      <c r="B70" s="11" t="s">
        <v>93</v>
      </c>
      <c r="C70" s="11"/>
      <c r="D70" s="11"/>
      <c r="E70" s="11"/>
    </row>
  </sheetData>
  <sheetProtection/>
  <mergeCells count="20">
    <mergeCell ref="M51:O52"/>
    <mergeCell ref="A35:K35"/>
    <mergeCell ref="L35:W35"/>
    <mergeCell ref="B37:E38"/>
    <mergeCell ref="G37:J38"/>
    <mergeCell ref="Q38:V39"/>
    <mergeCell ref="M42:O43"/>
    <mergeCell ref="M45:O46"/>
    <mergeCell ref="M48:O49"/>
    <mergeCell ref="D49:H49"/>
    <mergeCell ref="B59:E59"/>
    <mergeCell ref="B60:E60"/>
    <mergeCell ref="M39:O40"/>
    <mergeCell ref="A1:W1"/>
    <mergeCell ref="A5:W7"/>
    <mergeCell ref="A9:K9"/>
    <mergeCell ref="L9:Q9"/>
    <mergeCell ref="R9:W9"/>
    <mergeCell ref="M14:P26"/>
    <mergeCell ref="S14:V26"/>
  </mergeCells>
  <printOptions/>
  <pageMargins left="0.7" right="0.7" top="0.75" bottom="0.75" header="0.3" footer="0.3"/>
  <pageSetup horizontalDpi="600" verticalDpi="600" orientation="portrait" paperSize="9"/>
  <drawing r:id="rId1"/>
</worksheet>
</file>

<file path=xl/worksheets/sheet22.xml><?xml version="1.0" encoding="utf-8"?>
<worksheet xmlns="http://schemas.openxmlformats.org/spreadsheetml/2006/main" xmlns:r="http://schemas.openxmlformats.org/officeDocument/2006/relationships">
  <dimension ref="A2:F37"/>
  <sheetViews>
    <sheetView zoomScalePageLayoutView="0" workbookViewId="0" topLeftCell="A1">
      <selection activeCell="B1" sqref="B1"/>
    </sheetView>
  </sheetViews>
  <sheetFormatPr defaultColWidth="11.421875" defaultRowHeight="12.75"/>
  <cols>
    <col min="1" max="1" width="18.7109375" style="11" customWidth="1"/>
    <col min="2" max="2" width="34.421875" style="11" customWidth="1"/>
    <col min="3" max="16384" width="11.421875" style="11" customWidth="1"/>
  </cols>
  <sheetData>
    <row r="2" spans="2:5" ht="11.25">
      <c r="B2" s="682" t="s">
        <v>35</v>
      </c>
      <c r="C2" s="682"/>
      <c r="D2" s="682"/>
      <c r="E2" s="682"/>
    </row>
    <row r="3" spans="2:5" ht="11.25">
      <c r="B3" s="682" t="s">
        <v>36</v>
      </c>
      <c r="C3" s="682"/>
      <c r="D3" s="682"/>
      <c r="E3" s="682"/>
    </row>
    <row r="5" ht="11.25">
      <c r="B5" s="11" t="s">
        <v>37</v>
      </c>
    </row>
    <row r="6" spans="1:5" ht="28.5" customHeight="1">
      <c r="A6" s="13" t="s">
        <v>38</v>
      </c>
      <c r="B6" s="13" t="s">
        <v>39</v>
      </c>
      <c r="C6" s="706" t="s">
        <v>40</v>
      </c>
      <c r="D6" s="707"/>
      <c r="E6" s="14" t="s">
        <v>41</v>
      </c>
    </row>
    <row r="7" spans="1:5" ht="11.25">
      <c r="A7" s="13"/>
      <c r="B7" s="13" t="s">
        <v>42</v>
      </c>
      <c r="C7" s="13"/>
      <c r="D7" s="13"/>
      <c r="E7" s="14"/>
    </row>
    <row r="8" spans="1:5" ht="11.25">
      <c r="A8" s="13" t="s">
        <v>43</v>
      </c>
      <c r="B8" s="13"/>
      <c r="C8" s="14" t="str">
        <f>+IF(D8=1,"BAJO",IF(D8=2,"MEDIO","ALTO"))</f>
        <v>BAJO</v>
      </c>
      <c r="D8" s="13">
        <v>1</v>
      </c>
      <c r="E8" s="14" t="str">
        <f>+IF(D8&gt;=3,"SI","NO")</f>
        <v>NO</v>
      </c>
    </row>
    <row r="9" spans="1:5" ht="11.25">
      <c r="A9" s="13" t="s">
        <v>44</v>
      </c>
      <c r="B9" s="13"/>
      <c r="C9" s="14" t="str">
        <f aca="true" t="shared" si="0" ref="C9:C16">+IF(D9=1,"BAJO",IF(D9=2,"MEDIO","ALTO"))</f>
        <v>MEDIO</v>
      </c>
      <c r="D9" s="13">
        <v>2</v>
      </c>
      <c r="E9" s="14" t="str">
        <f aca="true" t="shared" si="1" ref="E9:E16">+IF(D9&gt;=3,"SI","NO")</f>
        <v>NO</v>
      </c>
    </row>
    <row r="10" spans="1:5" ht="11.25">
      <c r="A10" s="13" t="s">
        <v>45</v>
      </c>
      <c r="B10" s="13"/>
      <c r="C10" s="14" t="str">
        <f t="shared" si="0"/>
        <v>ALTO</v>
      </c>
      <c r="D10" s="13">
        <v>3</v>
      </c>
      <c r="E10" s="14" t="str">
        <f t="shared" si="1"/>
        <v>SI</v>
      </c>
    </row>
    <row r="11" spans="1:5" ht="11.25">
      <c r="A11" s="13" t="s">
        <v>46</v>
      </c>
      <c r="B11" s="13"/>
      <c r="C11" s="14"/>
      <c r="D11" s="13"/>
      <c r="E11" s="14"/>
    </row>
    <row r="12" spans="1:5" ht="11.25">
      <c r="A12" s="13"/>
      <c r="B12" s="13" t="s">
        <v>47</v>
      </c>
      <c r="C12" s="14" t="str">
        <f t="shared" si="0"/>
        <v>BAJO</v>
      </c>
      <c r="D12" s="13">
        <v>1</v>
      </c>
      <c r="E12" s="14" t="str">
        <f t="shared" si="1"/>
        <v>NO</v>
      </c>
    </row>
    <row r="13" spans="1:5" ht="11.25">
      <c r="A13" s="13"/>
      <c r="B13" s="13"/>
      <c r="C13" s="14" t="str">
        <f t="shared" si="0"/>
        <v>MEDIO</v>
      </c>
      <c r="D13" s="13">
        <v>2</v>
      </c>
      <c r="E13" s="14" t="str">
        <f t="shared" si="1"/>
        <v>NO</v>
      </c>
    </row>
    <row r="14" spans="1:5" ht="11.25">
      <c r="A14" s="13"/>
      <c r="B14" s="13"/>
      <c r="C14" s="14" t="str">
        <f t="shared" si="0"/>
        <v>ALTO</v>
      </c>
      <c r="D14" s="13">
        <v>3</v>
      </c>
      <c r="E14" s="14" t="str">
        <f t="shared" si="1"/>
        <v>SI</v>
      </c>
    </row>
    <row r="15" spans="1:5" ht="11.25">
      <c r="A15" s="13"/>
      <c r="B15" s="13"/>
      <c r="C15" s="14" t="str">
        <f t="shared" si="0"/>
        <v>ALTO</v>
      </c>
      <c r="D15" s="13">
        <v>3</v>
      </c>
      <c r="E15" s="14" t="str">
        <f t="shared" si="1"/>
        <v>SI</v>
      </c>
    </row>
    <row r="16" spans="1:5" ht="11.25">
      <c r="A16" s="13"/>
      <c r="B16" s="13"/>
      <c r="C16" s="14" t="str">
        <f t="shared" si="0"/>
        <v>ALTO</v>
      </c>
      <c r="D16" s="13">
        <v>3</v>
      </c>
      <c r="E16" s="14" t="str">
        <f t="shared" si="1"/>
        <v>SI</v>
      </c>
    </row>
    <row r="18" spans="1:4" ht="33.75" customHeight="1">
      <c r="A18" s="705" t="s">
        <v>48</v>
      </c>
      <c r="B18" s="705"/>
      <c r="C18" s="705"/>
      <c r="D18" s="705"/>
    </row>
    <row r="22" spans="1:6" ht="50.25" customHeight="1">
      <c r="A22" s="10" t="s">
        <v>49</v>
      </c>
      <c r="B22" s="705" t="s">
        <v>50</v>
      </c>
      <c r="C22" s="705"/>
      <c r="D22" s="705"/>
      <c r="E22" s="705"/>
      <c r="F22" s="11" t="s">
        <v>66</v>
      </c>
    </row>
    <row r="23" spans="1:6" ht="45" customHeight="1">
      <c r="A23" s="10" t="s">
        <v>51</v>
      </c>
      <c r="B23" s="705" t="s">
        <v>52</v>
      </c>
      <c r="C23" s="705"/>
      <c r="D23" s="705"/>
      <c r="E23" s="705"/>
      <c r="F23" s="11" t="s">
        <v>67</v>
      </c>
    </row>
    <row r="24" spans="1:6" ht="33.75" customHeight="1">
      <c r="A24" s="10" t="s">
        <v>53</v>
      </c>
      <c r="B24" s="705" t="s">
        <v>54</v>
      </c>
      <c r="C24" s="705"/>
      <c r="D24" s="705"/>
      <c r="E24" s="705"/>
      <c r="F24" s="11" t="s">
        <v>68</v>
      </c>
    </row>
    <row r="25" spans="1:6" ht="29.25" customHeight="1">
      <c r="A25" s="10" t="s">
        <v>55</v>
      </c>
      <c r="B25" s="705" t="s">
        <v>56</v>
      </c>
      <c r="C25" s="705"/>
      <c r="D25" s="705"/>
      <c r="E25" s="705"/>
      <c r="F25" s="11" t="s">
        <v>69</v>
      </c>
    </row>
    <row r="26" spans="1:6" ht="33" customHeight="1">
      <c r="A26" s="10" t="s">
        <v>57</v>
      </c>
      <c r="B26" s="705" t="s">
        <v>58</v>
      </c>
      <c r="C26" s="705"/>
      <c r="D26" s="705"/>
      <c r="E26" s="705"/>
      <c r="F26" s="11" t="s">
        <v>70</v>
      </c>
    </row>
    <row r="30" ht="11.25">
      <c r="B30" s="11" t="s">
        <v>59</v>
      </c>
    </row>
    <row r="31" ht="11.25">
      <c r="B31" s="11" t="s">
        <v>60</v>
      </c>
    </row>
    <row r="32" ht="11.25">
      <c r="B32" s="11" t="s">
        <v>61</v>
      </c>
    </row>
    <row r="33" ht="11.25">
      <c r="B33" s="11" t="s">
        <v>62</v>
      </c>
    </row>
    <row r="34" ht="11.25">
      <c r="B34" s="11" t="s">
        <v>63</v>
      </c>
    </row>
    <row r="35" ht="11.25">
      <c r="B35" s="11" t="s">
        <v>64</v>
      </c>
    </row>
    <row r="36" ht="11.25">
      <c r="B36" s="11" t="s">
        <v>65</v>
      </c>
    </row>
    <row r="37" ht="11.25">
      <c r="B37" s="11" t="s">
        <v>71</v>
      </c>
    </row>
  </sheetData>
  <sheetProtection/>
  <mergeCells count="9">
    <mergeCell ref="B24:E24"/>
    <mergeCell ref="B25:E25"/>
    <mergeCell ref="B26:E26"/>
    <mergeCell ref="B2:E2"/>
    <mergeCell ref="B3:E3"/>
    <mergeCell ref="C6:D6"/>
    <mergeCell ref="A18:D18"/>
    <mergeCell ref="B22:E22"/>
    <mergeCell ref="B23:E23"/>
  </mergeCells>
  <conditionalFormatting sqref="C8:C16">
    <cfRule type="colorScale" priority="4" dxfId="140">
      <colorScale>
        <cfvo type="num" val="1"/>
        <cfvo type="num" val="2"/>
        <cfvo type="num" val="3"/>
        <color rgb="FFFF0000"/>
        <color rgb="FFFFFF00"/>
        <color rgb="FF63BE7B"/>
      </colorScale>
    </cfRule>
  </conditionalFormatting>
  <conditionalFormatting sqref="D8:D16">
    <cfRule type="colorScale" priority="3" dxfId="140">
      <colorScale>
        <cfvo type="num" val="1"/>
        <cfvo type="num" val="2"/>
        <cfvo type="num" val="3"/>
        <color rgb="FFFF0000"/>
        <color rgb="FFFFFF00"/>
        <color rgb="FF63BE7B"/>
      </colorScale>
    </cfRule>
  </conditionalFormatting>
  <conditionalFormatting sqref="C8:C16">
    <cfRule type="colorScale" priority="2" dxfId="140">
      <colorScale>
        <cfvo type="num" val="1"/>
        <cfvo type="num" val="2"/>
        <cfvo type="num" val="3"/>
        <color rgb="FFFF0000"/>
        <color rgb="FFFFFF00"/>
        <color rgb="FF63BE7B"/>
      </colorScale>
    </cfRule>
  </conditionalFormatting>
  <conditionalFormatting sqref="D8:D16">
    <cfRule type="colorScale" priority="1" dxfId="140">
      <colorScale>
        <cfvo type="num" val="1"/>
        <cfvo type="num" val="2"/>
        <cfvo type="num" val="3"/>
        <color rgb="FF00B050"/>
        <color rgb="FFFFFF00"/>
        <color rgb="FFFF0000"/>
      </colorScale>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B2:G43"/>
  <sheetViews>
    <sheetView zoomScalePageLayoutView="0" workbookViewId="0" topLeftCell="A28">
      <selection activeCell="A1" sqref="A1:W1"/>
    </sheetView>
  </sheetViews>
  <sheetFormatPr defaultColWidth="11.421875" defaultRowHeight="12.75"/>
  <cols>
    <col min="1" max="2" width="11.421875" style="11" customWidth="1"/>
    <col min="3" max="3" width="36.140625" style="11" customWidth="1"/>
    <col min="4" max="4" width="13.8515625" style="10" customWidth="1"/>
    <col min="5" max="5" width="14.28125" style="10" customWidth="1"/>
    <col min="6" max="7" width="11.421875" style="10" customWidth="1"/>
    <col min="8" max="16384" width="11.421875" style="11" customWidth="1"/>
  </cols>
  <sheetData>
    <row r="2" spans="2:7" ht="11.25">
      <c r="B2" s="682" t="s">
        <v>95</v>
      </c>
      <c r="C2" s="682"/>
      <c r="D2" s="682"/>
      <c r="E2" s="682"/>
      <c r="F2" s="682"/>
      <c r="G2" s="682"/>
    </row>
    <row r="3" spans="2:7" ht="11.25">
      <c r="B3" s="682" t="s">
        <v>96</v>
      </c>
      <c r="C3" s="682"/>
      <c r="D3" s="682"/>
      <c r="E3" s="682"/>
      <c r="F3" s="682"/>
      <c r="G3" s="682"/>
    </row>
    <row r="4" ht="11.25">
      <c r="B4" s="11" t="s">
        <v>97</v>
      </c>
    </row>
    <row r="5" ht="11.25">
      <c r="B5" s="11" t="s">
        <v>98</v>
      </c>
    </row>
    <row r="6" ht="11.25">
      <c r="B6" s="11" t="s">
        <v>99</v>
      </c>
    </row>
    <row r="7" ht="12" thickBot="1"/>
    <row r="8" spans="2:7" ht="12" thickBot="1">
      <c r="B8" s="16" t="s">
        <v>38</v>
      </c>
      <c r="C8" s="712" t="s">
        <v>100</v>
      </c>
      <c r="D8" s="714" t="s">
        <v>101</v>
      </c>
      <c r="E8" s="715"/>
      <c r="F8" s="716"/>
      <c r="G8" s="717" t="s">
        <v>41</v>
      </c>
    </row>
    <row r="9" spans="3:7" ht="51.75" thickBot="1">
      <c r="C9" s="713"/>
      <c r="D9" s="17" t="s">
        <v>102</v>
      </c>
      <c r="E9" s="17" t="s">
        <v>103</v>
      </c>
      <c r="F9" s="18" t="s">
        <v>104</v>
      </c>
      <c r="G9" s="718"/>
    </row>
    <row r="10" spans="2:7" ht="12" thickBot="1">
      <c r="B10" s="13" t="s">
        <v>105</v>
      </c>
      <c r="C10" s="19"/>
      <c r="D10" s="20">
        <v>3</v>
      </c>
      <c r="E10" s="20">
        <v>2</v>
      </c>
      <c r="F10" s="21">
        <f aca="true" t="shared" si="0" ref="F10:F27">+D10*E10</f>
        <v>6</v>
      </c>
      <c r="G10" s="22" t="str">
        <f aca="true" t="shared" si="1" ref="G10:G27">+IF(F10&gt;=3,"SI","NO")</f>
        <v>SI</v>
      </c>
    </row>
    <row r="11" spans="2:7" ht="12" thickBot="1">
      <c r="B11" s="13" t="s">
        <v>106</v>
      </c>
      <c r="C11" s="19"/>
      <c r="D11" s="23">
        <v>2</v>
      </c>
      <c r="E11" s="23">
        <v>3</v>
      </c>
      <c r="F11" s="21">
        <f t="shared" si="0"/>
        <v>6</v>
      </c>
      <c r="G11" s="22" t="str">
        <f t="shared" si="1"/>
        <v>SI</v>
      </c>
    </row>
    <row r="12" spans="2:7" ht="12" thickBot="1">
      <c r="B12" s="13" t="s">
        <v>107</v>
      </c>
      <c r="C12" s="19"/>
      <c r="D12" s="23">
        <v>3</v>
      </c>
      <c r="E12" s="23">
        <v>3</v>
      </c>
      <c r="F12" s="21">
        <f t="shared" si="0"/>
        <v>9</v>
      </c>
      <c r="G12" s="22" t="str">
        <f t="shared" si="1"/>
        <v>SI</v>
      </c>
    </row>
    <row r="13" spans="2:7" ht="12" thickBot="1">
      <c r="B13" s="13" t="s">
        <v>108</v>
      </c>
      <c r="C13" s="19"/>
      <c r="D13" s="23"/>
      <c r="E13" s="23"/>
      <c r="F13" s="21">
        <f t="shared" si="0"/>
        <v>0</v>
      </c>
      <c r="G13" s="22" t="str">
        <f t="shared" si="1"/>
        <v>NO</v>
      </c>
    </row>
    <row r="14" spans="2:7" ht="12" thickBot="1">
      <c r="B14" s="13" t="s">
        <v>109</v>
      </c>
      <c r="C14" s="19"/>
      <c r="D14" s="23">
        <v>3</v>
      </c>
      <c r="E14" s="23">
        <v>3</v>
      </c>
      <c r="F14" s="21">
        <f t="shared" si="0"/>
        <v>9</v>
      </c>
      <c r="G14" s="22" t="str">
        <f t="shared" si="1"/>
        <v>SI</v>
      </c>
    </row>
    <row r="15" spans="2:7" ht="12" thickBot="1">
      <c r="B15" s="13" t="s">
        <v>110</v>
      </c>
      <c r="C15" s="19"/>
      <c r="D15" s="23"/>
      <c r="E15" s="23"/>
      <c r="F15" s="21">
        <f t="shared" si="0"/>
        <v>0</v>
      </c>
      <c r="G15" s="22" t="str">
        <f t="shared" si="1"/>
        <v>NO</v>
      </c>
    </row>
    <row r="16" spans="2:7" ht="12" thickBot="1">
      <c r="B16" s="13" t="s">
        <v>111</v>
      </c>
      <c r="C16" s="19"/>
      <c r="D16" s="20"/>
      <c r="E16" s="20"/>
      <c r="F16" s="21">
        <f t="shared" si="0"/>
        <v>0</v>
      </c>
      <c r="G16" s="22" t="str">
        <f t="shared" si="1"/>
        <v>NO</v>
      </c>
    </row>
    <row r="17" spans="2:7" ht="12" thickBot="1">
      <c r="B17" s="13" t="s">
        <v>112</v>
      </c>
      <c r="C17" s="19"/>
      <c r="D17" s="23">
        <v>1</v>
      </c>
      <c r="E17" s="23">
        <v>3</v>
      </c>
      <c r="F17" s="21">
        <f t="shared" si="0"/>
        <v>3</v>
      </c>
      <c r="G17" s="22" t="str">
        <f t="shared" si="1"/>
        <v>SI</v>
      </c>
    </row>
    <row r="18" spans="2:7" ht="12" thickBot="1">
      <c r="B18" s="13" t="s">
        <v>113</v>
      </c>
      <c r="C18" s="19"/>
      <c r="D18" s="23"/>
      <c r="E18" s="23"/>
      <c r="F18" s="21">
        <f t="shared" si="0"/>
        <v>0</v>
      </c>
      <c r="G18" s="22" t="str">
        <f t="shared" si="1"/>
        <v>NO</v>
      </c>
    </row>
    <row r="19" spans="2:7" ht="12" thickBot="1">
      <c r="B19" s="13" t="s">
        <v>114</v>
      </c>
      <c r="C19" s="19"/>
      <c r="D19" s="23">
        <v>3</v>
      </c>
      <c r="E19" s="23">
        <v>2</v>
      </c>
      <c r="F19" s="21">
        <f t="shared" si="0"/>
        <v>6</v>
      </c>
      <c r="G19" s="22" t="str">
        <f t="shared" si="1"/>
        <v>SI</v>
      </c>
    </row>
    <row r="20" spans="2:7" ht="12" thickBot="1">
      <c r="B20" s="13" t="s">
        <v>115</v>
      </c>
      <c r="C20" s="19"/>
      <c r="D20" s="23"/>
      <c r="E20" s="23"/>
      <c r="F20" s="21">
        <f t="shared" si="0"/>
        <v>0</v>
      </c>
      <c r="G20" s="22" t="str">
        <f t="shared" si="1"/>
        <v>NO</v>
      </c>
    </row>
    <row r="21" spans="2:7" ht="12" thickBot="1">
      <c r="B21" s="13" t="s">
        <v>116</v>
      </c>
      <c r="C21" s="19"/>
      <c r="D21" s="23"/>
      <c r="E21" s="23"/>
      <c r="F21" s="21">
        <f t="shared" si="0"/>
        <v>0</v>
      </c>
      <c r="G21" s="22" t="str">
        <f t="shared" si="1"/>
        <v>NO</v>
      </c>
    </row>
    <row r="22" spans="2:7" ht="11.25">
      <c r="B22" s="13" t="s">
        <v>117</v>
      </c>
      <c r="C22" s="13"/>
      <c r="D22" s="20">
        <v>2</v>
      </c>
      <c r="E22" s="20">
        <v>1</v>
      </c>
      <c r="F22" s="21">
        <f t="shared" si="0"/>
        <v>2</v>
      </c>
      <c r="G22" s="22" t="str">
        <f t="shared" si="1"/>
        <v>NO</v>
      </c>
    </row>
    <row r="23" spans="2:7" ht="11.25">
      <c r="B23" s="13" t="s">
        <v>118</v>
      </c>
      <c r="C23" s="13"/>
      <c r="D23" s="23">
        <v>2</v>
      </c>
      <c r="E23" s="23">
        <v>1</v>
      </c>
      <c r="F23" s="24">
        <f t="shared" si="0"/>
        <v>2</v>
      </c>
      <c r="G23" s="25" t="str">
        <f t="shared" si="1"/>
        <v>NO</v>
      </c>
    </row>
    <row r="24" spans="2:7" ht="11.25">
      <c r="B24" s="13" t="s">
        <v>119</v>
      </c>
      <c r="C24" s="13"/>
      <c r="D24" s="23">
        <v>1</v>
      </c>
      <c r="E24" s="23">
        <v>2</v>
      </c>
      <c r="F24" s="24">
        <f t="shared" si="0"/>
        <v>2</v>
      </c>
      <c r="G24" s="25" t="str">
        <f t="shared" si="1"/>
        <v>NO</v>
      </c>
    </row>
    <row r="25" spans="2:7" ht="11.25">
      <c r="B25" s="13" t="s">
        <v>120</v>
      </c>
      <c r="C25" s="13"/>
      <c r="D25" s="23">
        <v>2</v>
      </c>
      <c r="E25" s="23">
        <v>2</v>
      </c>
      <c r="F25" s="24">
        <f t="shared" si="0"/>
        <v>4</v>
      </c>
      <c r="G25" s="25" t="str">
        <f t="shared" si="1"/>
        <v>SI</v>
      </c>
    </row>
    <row r="26" spans="2:7" ht="11.25">
      <c r="B26" s="13" t="s">
        <v>121</v>
      </c>
      <c r="C26" s="13"/>
      <c r="D26" s="23">
        <v>1</v>
      </c>
      <c r="E26" s="23">
        <v>1</v>
      </c>
      <c r="F26" s="24">
        <f t="shared" si="0"/>
        <v>1</v>
      </c>
      <c r="G26" s="25" t="str">
        <f t="shared" si="1"/>
        <v>NO</v>
      </c>
    </row>
    <row r="27" spans="2:7" ht="12" thickBot="1">
      <c r="B27" s="13" t="s">
        <v>122</v>
      </c>
      <c r="C27" s="13"/>
      <c r="D27" s="23">
        <v>3</v>
      </c>
      <c r="E27" s="23">
        <v>1</v>
      </c>
      <c r="F27" s="24">
        <f t="shared" si="0"/>
        <v>3</v>
      </c>
      <c r="G27" s="26" t="str">
        <f t="shared" si="1"/>
        <v>SI</v>
      </c>
    </row>
    <row r="29" ht="11.25">
      <c r="B29" s="11" t="s">
        <v>123</v>
      </c>
    </row>
    <row r="30" ht="11.25">
      <c r="B30" s="11" t="s">
        <v>124</v>
      </c>
    </row>
    <row r="31" ht="11.25">
      <c r="B31" s="11" t="s">
        <v>125</v>
      </c>
    </row>
    <row r="33" spans="3:7" ht="11.25">
      <c r="C33" s="682" t="s">
        <v>126</v>
      </c>
      <c r="D33" s="682"/>
      <c r="E33" s="682"/>
      <c r="F33" s="682"/>
      <c r="G33" s="682"/>
    </row>
    <row r="34" spans="3:7" ht="11.25">
      <c r="C34" s="13"/>
      <c r="D34" s="14"/>
      <c r="E34" s="14"/>
      <c r="F34" s="14"/>
      <c r="G34" s="14"/>
    </row>
    <row r="35" spans="3:7" ht="11.25">
      <c r="C35" s="27" t="s">
        <v>127</v>
      </c>
      <c r="D35" s="28">
        <v>3</v>
      </c>
      <c r="E35" s="14">
        <f>+D35*E38</f>
        <v>3</v>
      </c>
      <c r="F35" s="14">
        <f>+D35*F38</f>
        <v>6</v>
      </c>
      <c r="G35" s="14">
        <f>+D35*G38</f>
        <v>9</v>
      </c>
    </row>
    <row r="36" spans="3:7" ht="11.25">
      <c r="C36" s="27" t="s">
        <v>128</v>
      </c>
      <c r="D36" s="28">
        <v>2</v>
      </c>
      <c r="E36" s="14">
        <f>+D36*E38</f>
        <v>2</v>
      </c>
      <c r="F36" s="14">
        <f>+D36*F38</f>
        <v>4</v>
      </c>
      <c r="G36" s="14">
        <f>+D36*G38</f>
        <v>6</v>
      </c>
    </row>
    <row r="37" spans="3:7" ht="11.25">
      <c r="C37" s="27" t="s">
        <v>129</v>
      </c>
      <c r="D37" s="28">
        <v>1</v>
      </c>
      <c r="E37" s="14">
        <f>+D37*E38</f>
        <v>1</v>
      </c>
      <c r="F37" s="14">
        <f>+D37*F38</f>
        <v>2</v>
      </c>
      <c r="G37" s="14">
        <f>+D37*G38</f>
        <v>3</v>
      </c>
    </row>
    <row r="38" spans="3:7" ht="11.25">
      <c r="C38" s="13"/>
      <c r="D38" s="14"/>
      <c r="E38" s="14">
        <v>1</v>
      </c>
      <c r="F38" s="14">
        <v>2</v>
      </c>
      <c r="G38" s="14">
        <v>3</v>
      </c>
    </row>
    <row r="39" spans="3:7" ht="12" thickBot="1">
      <c r="C39" s="29"/>
      <c r="D39" s="30"/>
      <c r="E39" s="14" t="s">
        <v>130</v>
      </c>
      <c r="F39" s="14" t="s">
        <v>131</v>
      </c>
      <c r="G39" s="14" t="s">
        <v>132</v>
      </c>
    </row>
    <row r="40" spans="3:7" ht="11.25">
      <c r="C40" s="708" t="s">
        <v>133</v>
      </c>
      <c r="D40" s="709"/>
      <c r="E40" s="710" t="s">
        <v>134</v>
      </c>
      <c r="F40" s="711"/>
      <c r="G40" s="711"/>
    </row>
    <row r="41" spans="3:7" ht="11.25">
      <c r="C41" s="32" t="s">
        <v>135</v>
      </c>
      <c r="D41" s="33" t="s">
        <v>136</v>
      </c>
      <c r="E41" s="31"/>
      <c r="F41" s="14"/>
      <c r="G41" s="14"/>
    </row>
    <row r="42" spans="3:7" ht="11.25">
      <c r="C42" s="32" t="s">
        <v>137</v>
      </c>
      <c r="D42" s="34" t="s">
        <v>138</v>
      </c>
      <c r="E42" s="35"/>
      <c r="F42" s="14"/>
      <c r="G42" s="14"/>
    </row>
    <row r="43" spans="3:7" ht="12" thickBot="1">
      <c r="C43" s="36" t="s">
        <v>139</v>
      </c>
      <c r="D43" s="37" t="s">
        <v>140</v>
      </c>
      <c r="E43" s="35"/>
      <c r="F43" s="14"/>
      <c r="G43" s="14"/>
    </row>
  </sheetData>
  <sheetProtection/>
  <mergeCells count="8">
    <mergeCell ref="C40:D40"/>
    <mergeCell ref="E40:G40"/>
    <mergeCell ref="B2:G2"/>
    <mergeCell ref="B3:G3"/>
    <mergeCell ref="C8:C9"/>
    <mergeCell ref="D8:F8"/>
    <mergeCell ref="G8:G9"/>
    <mergeCell ref="C33:G33"/>
  </mergeCells>
  <conditionalFormatting sqref="E35">
    <cfRule type="colorScale" priority="8" dxfId="140">
      <colorScale>
        <cfvo type="num" val="1"/>
        <cfvo type="num" val="3"/>
        <cfvo type="num" val="4"/>
        <color rgb="FF00B050"/>
        <color rgb="FFFFFF00"/>
        <color rgb="FFFF0000"/>
      </colorScale>
    </cfRule>
  </conditionalFormatting>
  <conditionalFormatting sqref="E36:G37">
    <cfRule type="colorScale" priority="7" dxfId="140">
      <colorScale>
        <cfvo type="num" val="1"/>
        <cfvo type="num" val="3"/>
        <cfvo type="num" val="4"/>
        <color rgb="FF00B050"/>
        <color rgb="FFFFFF00"/>
        <color rgb="FFFF0000"/>
      </colorScale>
    </cfRule>
  </conditionalFormatting>
  <conditionalFormatting sqref="F35:G35">
    <cfRule type="colorScale" priority="6" dxfId="140">
      <colorScale>
        <cfvo type="num" val="1"/>
        <cfvo type="num" val="3"/>
        <cfvo type="num" val="4"/>
        <color rgb="FF00B050"/>
        <color rgb="FFFFFF00"/>
        <color rgb="FFFF0000"/>
      </colorScale>
    </cfRule>
  </conditionalFormatting>
  <conditionalFormatting sqref="F36">
    <cfRule type="colorScale" priority="5" dxfId="140">
      <colorScale>
        <cfvo type="num" val="1"/>
        <cfvo type="num" val="3"/>
        <cfvo type="num" val="4"/>
        <color rgb="FF00B050"/>
        <color rgb="FFFFFF00"/>
        <color rgb="FFFF0000"/>
      </colorScale>
    </cfRule>
  </conditionalFormatting>
  <conditionalFormatting sqref="F22">
    <cfRule type="colorScale" priority="4" dxfId="140">
      <colorScale>
        <cfvo type="num" val="1"/>
        <cfvo type="num" val="3"/>
        <cfvo type="num" val="4"/>
        <color rgb="FF00B050"/>
        <color rgb="FFFFFF00"/>
        <color rgb="FFFF0000"/>
      </colorScale>
    </cfRule>
  </conditionalFormatting>
  <conditionalFormatting sqref="F23">
    <cfRule type="colorScale" priority="3" dxfId="140">
      <colorScale>
        <cfvo type="num" val="1"/>
        <cfvo type="num" val="3"/>
        <cfvo type="num" val="4"/>
        <color rgb="FF00B050"/>
        <color rgb="FFFFFF00"/>
        <color rgb="FFFF0000"/>
      </colorScale>
    </cfRule>
  </conditionalFormatting>
  <conditionalFormatting sqref="F24:F27">
    <cfRule type="colorScale" priority="2" dxfId="140">
      <colorScale>
        <cfvo type="num" val="1"/>
        <cfvo type="num" val="3"/>
        <cfvo type="num" val="4"/>
        <color rgb="FF00B050"/>
        <color rgb="FFFFFF00"/>
        <color rgb="FFFF0000"/>
      </colorScale>
    </cfRule>
  </conditionalFormatting>
  <conditionalFormatting sqref="F10:F21">
    <cfRule type="colorScale" priority="1" dxfId="140">
      <colorScale>
        <cfvo type="num" val="1"/>
        <cfvo type="num" val="3"/>
        <cfvo type="num" val="4"/>
        <color rgb="FF00B050"/>
        <color rgb="FFFFFF00"/>
        <color rgb="FFFF0000"/>
      </colorScale>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2:W44"/>
  <sheetViews>
    <sheetView zoomScalePageLayoutView="0" workbookViewId="0" topLeftCell="A19">
      <selection activeCell="A1" sqref="A1:W1"/>
    </sheetView>
  </sheetViews>
  <sheetFormatPr defaultColWidth="11.421875" defaultRowHeight="12.75"/>
  <cols>
    <col min="1" max="1" width="15.28125" style="11" customWidth="1"/>
    <col min="2" max="2" width="11.421875" style="11" customWidth="1"/>
    <col min="3" max="3" width="27.421875" style="11" customWidth="1"/>
    <col min="4" max="4" width="3.7109375" style="11" customWidth="1"/>
    <col min="5" max="6" width="3.00390625" style="11" customWidth="1"/>
    <col min="7" max="7" width="4.8515625" style="11" customWidth="1"/>
    <col min="8" max="8" width="4.421875" style="11" customWidth="1"/>
    <col min="9" max="9" width="3.28125" style="11" customWidth="1"/>
    <col min="10" max="10" width="3.140625" style="11" customWidth="1"/>
    <col min="11" max="11" width="4.140625" style="11" customWidth="1"/>
    <col min="12" max="12" width="3.7109375" style="11" customWidth="1"/>
    <col min="13" max="14" width="3.140625" style="11" customWidth="1"/>
    <col min="15" max="15" width="4.28125" style="11" customWidth="1"/>
    <col min="16" max="16" width="4.421875" style="11" customWidth="1"/>
    <col min="17" max="17" width="3.28125" style="11" customWidth="1"/>
    <col min="18" max="18" width="3.421875" style="11" customWidth="1"/>
    <col min="19" max="19" width="4.28125" style="11" customWidth="1"/>
    <col min="20" max="20" width="4.00390625" style="11" customWidth="1"/>
    <col min="21" max="21" width="3.00390625" style="11" customWidth="1"/>
    <col min="22" max="22" width="2.8515625" style="11" customWidth="1"/>
    <col min="23" max="23" width="4.00390625" style="11" customWidth="1"/>
    <col min="24" max="16384" width="11.421875" style="11" customWidth="1"/>
  </cols>
  <sheetData>
    <row r="2" spans="2:23" ht="11.25">
      <c r="B2" s="682" t="s">
        <v>148</v>
      </c>
      <c r="C2" s="682"/>
      <c r="D2" s="682"/>
      <c r="E2" s="682"/>
      <c r="F2" s="682"/>
      <c r="G2" s="682"/>
      <c r="H2" s="682"/>
      <c r="I2" s="682"/>
      <c r="J2" s="682"/>
      <c r="K2" s="682"/>
      <c r="L2" s="682"/>
      <c r="M2" s="682"/>
      <c r="N2" s="682"/>
      <c r="O2" s="682"/>
      <c r="P2" s="682"/>
      <c r="Q2" s="682"/>
      <c r="R2" s="682"/>
      <c r="S2" s="682"/>
      <c r="T2" s="682"/>
      <c r="U2" s="682"/>
      <c r="V2" s="682"/>
      <c r="W2" s="682"/>
    </row>
    <row r="3" spans="2:23" ht="11.25">
      <c r="B3" s="682" t="s">
        <v>149</v>
      </c>
      <c r="C3" s="682"/>
      <c r="D3" s="682"/>
      <c r="E3" s="682"/>
      <c r="F3" s="682"/>
      <c r="G3" s="682"/>
      <c r="H3" s="682"/>
      <c r="I3" s="682"/>
      <c r="J3" s="682"/>
      <c r="K3" s="682"/>
      <c r="L3" s="682"/>
      <c r="M3" s="682"/>
      <c r="N3" s="682"/>
      <c r="O3" s="682"/>
      <c r="P3" s="682"/>
      <c r="Q3" s="682"/>
      <c r="R3" s="682"/>
      <c r="S3" s="682"/>
      <c r="T3" s="682"/>
      <c r="U3" s="682"/>
      <c r="V3" s="682"/>
      <c r="W3" s="682"/>
    </row>
    <row r="5" ht="11.25">
      <c r="B5" s="11" t="s">
        <v>150</v>
      </c>
    </row>
    <row r="6" ht="11.25">
      <c r="B6" s="11" t="s">
        <v>151</v>
      </c>
    </row>
    <row r="7" ht="11.25">
      <c r="B7" s="11" t="s">
        <v>152</v>
      </c>
    </row>
    <row r="8" ht="11.25">
      <c r="B8" s="11" t="s">
        <v>153</v>
      </c>
    </row>
    <row r="9" ht="12" thickBot="1"/>
    <row r="10" spans="2:23" ht="12" thickBot="1">
      <c r="B10" s="717" t="s">
        <v>154</v>
      </c>
      <c r="C10" s="16" t="s">
        <v>155</v>
      </c>
      <c r="D10" s="724" t="s">
        <v>94</v>
      </c>
      <c r="E10" s="725"/>
      <c r="F10" s="725"/>
      <c r="G10" s="725"/>
      <c r="H10" s="725"/>
      <c r="I10" s="725"/>
      <c r="J10" s="725"/>
      <c r="K10" s="725"/>
      <c r="L10" s="725"/>
      <c r="M10" s="725"/>
      <c r="N10" s="725"/>
      <c r="O10" s="725"/>
      <c r="P10" s="725"/>
      <c r="Q10" s="725"/>
      <c r="R10" s="725"/>
      <c r="S10" s="725"/>
      <c r="T10" s="725"/>
      <c r="U10" s="725"/>
      <c r="V10" s="725"/>
      <c r="W10" s="726"/>
    </row>
    <row r="11" spans="2:3" ht="13.5" customHeight="1" thickBot="1">
      <c r="B11" s="723"/>
      <c r="C11" s="727" t="s">
        <v>156</v>
      </c>
    </row>
    <row r="12" spans="2:23" ht="12.75" customHeight="1">
      <c r="B12" s="723"/>
      <c r="C12" s="727"/>
      <c r="D12" s="728"/>
      <c r="E12" s="729"/>
      <c r="F12" s="729"/>
      <c r="G12" s="730"/>
      <c r="H12" s="728"/>
      <c r="I12" s="729"/>
      <c r="J12" s="729"/>
      <c r="K12" s="730"/>
      <c r="L12" s="728"/>
      <c r="M12" s="729"/>
      <c r="N12" s="729"/>
      <c r="O12" s="730"/>
      <c r="P12" s="728"/>
      <c r="Q12" s="729"/>
      <c r="R12" s="729"/>
      <c r="S12" s="730"/>
      <c r="T12" s="728"/>
      <c r="U12" s="729"/>
      <c r="V12" s="729"/>
      <c r="W12" s="730"/>
    </row>
    <row r="13" spans="2:23" ht="12.75" customHeight="1">
      <c r="B13" s="723"/>
      <c r="C13" s="727"/>
      <c r="D13" s="719" t="s">
        <v>105</v>
      </c>
      <c r="E13" s="720"/>
      <c r="F13" s="720"/>
      <c r="G13" s="721"/>
      <c r="H13" s="719" t="s">
        <v>106</v>
      </c>
      <c r="I13" s="720"/>
      <c r="J13" s="720"/>
      <c r="K13" s="721"/>
      <c r="L13" s="719" t="s">
        <v>107</v>
      </c>
      <c r="M13" s="720"/>
      <c r="N13" s="720"/>
      <c r="O13" s="721"/>
      <c r="P13" s="719" t="s">
        <v>108</v>
      </c>
      <c r="Q13" s="720"/>
      <c r="R13" s="720"/>
      <c r="S13" s="721"/>
      <c r="T13" s="719" t="s">
        <v>109</v>
      </c>
      <c r="U13" s="720"/>
      <c r="V13" s="720"/>
      <c r="W13" s="721"/>
    </row>
    <row r="14" spans="2:23" ht="12.75" customHeight="1" thickBot="1">
      <c r="B14" s="718"/>
      <c r="C14" s="727"/>
      <c r="D14" s="32" t="s">
        <v>157</v>
      </c>
      <c r="E14" s="13" t="s">
        <v>110</v>
      </c>
      <c r="F14" s="13" t="s">
        <v>122</v>
      </c>
      <c r="G14" s="39" t="s">
        <v>158</v>
      </c>
      <c r="H14" s="32" t="s">
        <v>157</v>
      </c>
      <c r="I14" s="13" t="s">
        <v>110</v>
      </c>
      <c r="J14" s="13" t="s">
        <v>122</v>
      </c>
      <c r="K14" s="39" t="s">
        <v>158</v>
      </c>
      <c r="L14" s="32" t="s">
        <v>157</v>
      </c>
      <c r="M14" s="13" t="s">
        <v>110</v>
      </c>
      <c r="N14" s="13" t="s">
        <v>122</v>
      </c>
      <c r="O14" s="39" t="s">
        <v>158</v>
      </c>
      <c r="P14" s="32" t="s">
        <v>157</v>
      </c>
      <c r="Q14" s="13" t="s">
        <v>110</v>
      </c>
      <c r="R14" s="13" t="s">
        <v>122</v>
      </c>
      <c r="S14" s="39" t="s">
        <v>158</v>
      </c>
      <c r="T14" s="32" t="s">
        <v>157</v>
      </c>
      <c r="U14" s="13" t="s">
        <v>110</v>
      </c>
      <c r="V14" s="13" t="s">
        <v>122</v>
      </c>
      <c r="W14" s="39" t="s">
        <v>158</v>
      </c>
    </row>
    <row r="15" spans="2:23" ht="11.25">
      <c r="B15" s="15">
        <v>1</v>
      </c>
      <c r="C15" s="40"/>
      <c r="D15" s="32"/>
      <c r="E15" s="13" t="e">
        <f>#REF!</f>
        <v>#REF!</v>
      </c>
      <c r="F15" s="13" t="e">
        <f>#REF!</f>
        <v>#REF!</v>
      </c>
      <c r="G15" s="39" t="e">
        <f>+E15*F15</f>
        <v>#REF!</v>
      </c>
      <c r="H15" s="32"/>
      <c r="I15" s="13"/>
      <c r="J15" s="13"/>
      <c r="K15" s="39"/>
      <c r="L15" s="32"/>
      <c r="M15" s="13"/>
      <c r="N15" s="13"/>
      <c r="O15" s="39"/>
      <c r="P15" s="32"/>
      <c r="Q15" s="13"/>
      <c r="R15" s="13"/>
      <c r="S15" s="39"/>
      <c r="T15" s="32"/>
      <c r="U15" s="13"/>
      <c r="V15" s="13"/>
      <c r="W15" s="39"/>
    </row>
    <row r="16" spans="2:23" ht="11.25">
      <c r="B16" s="14">
        <v>2</v>
      </c>
      <c r="C16" s="40"/>
      <c r="D16" s="32"/>
      <c r="E16" s="13" t="e">
        <f>#REF!</f>
        <v>#REF!</v>
      </c>
      <c r="F16" s="13" t="e">
        <f>#REF!</f>
        <v>#REF!</v>
      </c>
      <c r="G16" s="39" t="e">
        <f>+E16*F16</f>
        <v>#REF!</v>
      </c>
      <c r="H16" s="32"/>
      <c r="I16" s="13"/>
      <c r="J16" s="13"/>
      <c r="K16" s="39"/>
      <c r="L16" s="32"/>
      <c r="M16" s="13"/>
      <c r="N16" s="13"/>
      <c r="O16" s="39"/>
      <c r="P16" s="32"/>
      <c r="Q16" s="13"/>
      <c r="R16" s="13"/>
      <c r="S16" s="39"/>
      <c r="T16" s="32"/>
      <c r="U16" s="13"/>
      <c r="V16" s="13"/>
      <c r="W16" s="39"/>
    </row>
    <row r="17" spans="2:23" ht="11.25">
      <c r="B17" s="14">
        <v>3</v>
      </c>
      <c r="C17" s="40"/>
      <c r="D17" s="32"/>
      <c r="E17" s="13" t="e">
        <f>#REF!</f>
        <v>#REF!</v>
      </c>
      <c r="F17" s="13" t="e">
        <f>#REF!</f>
        <v>#REF!</v>
      </c>
      <c r="G17" s="39" t="e">
        <f>+E17*F17</f>
        <v>#REF!</v>
      </c>
      <c r="H17" s="32"/>
      <c r="I17" s="13"/>
      <c r="J17" s="13"/>
      <c r="K17" s="39"/>
      <c r="L17" s="32"/>
      <c r="M17" s="13"/>
      <c r="N17" s="13"/>
      <c r="O17" s="39"/>
      <c r="P17" s="32"/>
      <c r="Q17" s="13"/>
      <c r="R17" s="13"/>
      <c r="S17" s="39"/>
      <c r="T17" s="32"/>
      <c r="U17" s="13"/>
      <c r="V17" s="13"/>
      <c r="W17" s="39"/>
    </row>
    <row r="18" spans="2:23" ht="11.25">
      <c r="B18" s="14">
        <v>4</v>
      </c>
      <c r="C18" s="40"/>
      <c r="D18" s="32"/>
      <c r="E18" s="13">
        <v>6</v>
      </c>
      <c r="F18" s="13">
        <v>20</v>
      </c>
      <c r="G18" s="39"/>
      <c r="H18" s="32"/>
      <c r="I18" s="13"/>
      <c r="J18" s="13"/>
      <c r="K18" s="39"/>
      <c r="L18" s="32"/>
      <c r="M18" s="13"/>
      <c r="N18" s="13"/>
      <c r="O18" s="39"/>
      <c r="P18" s="32"/>
      <c r="Q18" s="13"/>
      <c r="R18" s="13"/>
      <c r="S18" s="39"/>
      <c r="T18" s="32"/>
      <c r="U18" s="13"/>
      <c r="V18" s="13"/>
      <c r="W18" s="39"/>
    </row>
    <row r="19" spans="2:23" ht="11.25">
      <c r="B19" s="14">
        <v>5</v>
      </c>
      <c r="C19" s="40"/>
      <c r="D19" s="32"/>
      <c r="E19" s="13"/>
      <c r="F19" s="13"/>
      <c r="G19" s="39"/>
      <c r="H19" s="32"/>
      <c r="I19" s="13"/>
      <c r="J19" s="13"/>
      <c r="K19" s="39"/>
      <c r="L19" s="32"/>
      <c r="M19" s="13"/>
      <c r="N19" s="13"/>
      <c r="O19" s="39"/>
      <c r="P19" s="32"/>
      <c r="Q19" s="13"/>
      <c r="R19" s="13"/>
      <c r="S19" s="39"/>
      <c r="T19" s="32"/>
      <c r="U19" s="13"/>
      <c r="V19" s="13"/>
      <c r="W19" s="39"/>
    </row>
    <row r="20" spans="2:23" ht="11.25">
      <c r="B20" s="14">
        <v>6</v>
      </c>
      <c r="C20" s="40"/>
      <c r="D20" s="32"/>
      <c r="E20" s="13"/>
      <c r="F20" s="13"/>
      <c r="G20" s="39"/>
      <c r="H20" s="32"/>
      <c r="I20" s="13"/>
      <c r="J20" s="13"/>
      <c r="K20" s="39"/>
      <c r="L20" s="32"/>
      <c r="M20" s="13"/>
      <c r="N20" s="13"/>
      <c r="O20" s="39"/>
      <c r="P20" s="32"/>
      <c r="Q20" s="13"/>
      <c r="R20" s="13"/>
      <c r="S20" s="39"/>
      <c r="T20" s="32"/>
      <c r="U20" s="13"/>
      <c r="V20" s="13"/>
      <c r="W20" s="39"/>
    </row>
    <row r="21" spans="2:23" ht="11.25">
      <c r="B21" s="14">
        <v>7</v>
      </c>
      <c r="C21" s="40"/>
      <c r="D21" s="32"/>
      <c r="E21" s="13"/>
      <c r="F21" s="13"/>
      <c r="G21" s="39"/>
      <c r="H21" s="32"/>
      <c r="I21" s="13"/>
      <c r="J21" s="13"/>
      <c r="K21" s="39"/>
      <c r="L21" s="32"/>
      <c r="M21" s="13"/>
      <c r="N21" s="13"/>
      <c r="O21" s="39"/>
      <c r="P21" s="32"/>
      <c r="Q21" s="13"/>
      <c r="R21" s="13"/>
      <c r="S21" s="39"/>
      <c r="T21" s="32"/>
      <c r="U21" s="13"/>
      <c r="V21" s="13"/>
      <c r="W21" s="39"/>
    </row>
    <row r="22" spans="2:23" ht="11.25">
      <c r="B22" s="14">
        <v>8</v>
      </c>
      <c r="C22" s="40"/>
      <c r="D22" s="32"/>
      <c r="E22" s="13"/>
      <c r="F22" s="13"/>
      <c r="G22" s="39"/>
      <c r="H22" s="32"/>
      <c r="I22" s="13"/>
      <c r="J22" s="13"/>
      <c r="K22" s="39"/>
      <c r="L22" s="32"/>
      <c r="M22" s="13"/>
      <c r="N22" s="13"/>
      <c r="O22" s="39"/>
      <c r="P22" s="32"/>
      <c r="Q22" s="13"/>
      <c r="R22" s="13"/>
      <c r="S22" s="39"/>
      <c r="T22" s="32"/>
      <c r="U22" s="13"/>
      <c r="V22" s="13"/>
      <c r="W22" s="39"/>
    </row>
    <row r="23" spans="2:23" ht="12" thickBot="1">
      <c r="B23" s="14">
        <v>9</v>
      </c>
      <c r="C23" s="40"/>
      <c r="D23" s="36"/>
      <c r="E23" s="41"/>
      <c r="F23" s="41"/>
      <c r="G23" s="42"/>
      <c r="H23" s="36"/>
      <c r="I23" s="41"/>
      <c r="J23" s="41"/>
      <c r="K23" s="42"/>
      <c r="L23" s="36"/>
      <c r="M23" s="41"/>
      <c r="N23" s="41"/>
      <c r="O23" s="42"/>
      <c r="P23" s="36"/>
      <c r="Q23" s="41"/>
      <c r="R23" s="41"/>
      <c r="S23" s="42"/>
      <c r="T23" s="36"/>
      <c r="U23" s="41"/>
      <c r="V23" s="41"/>
      <c r="W23" s="42"/>
    </row>
    <row r="25" spans="2:3" ht="11.25">
      <c r="B25" s="11" t="s">
        <v>110</v>
      </c>
      <c r="C25" s="11" t="s">
        <v>159</v>
      </c>
    </row>
    <row r="26" spans="2:3" ht="11.25">
      <c r="B26" s="11" t="s">
        <v>122</v>
      </c>
      <c r="C26" s="11" t="s">
        <v>160</v>
      </c>
    </row>
    <row r="27" spans="2:3" ht="11.25">
      <c r="B27" s="11" t="s">
        <v>158</v>
      </c>
      <c r="C27" s="11" t="s">
        <v>161</v>
      </c>
    </row>
    <row r="29" spans="1:3" ht="12.75">
      <c r="A29" s="722" t="s">
        <v>162</v>
      </c>
      <c r="B29" s="38" t="s">
        <v>28</v>
      </c>
      <c r="C29" s="38" t="s">
        <v>141</v>
      </c>
    </row>
    <row r="30" spans="1:3" ht="12.75">
      <c r="A30" s="722"/>
      <c r="B30" s="4"/>
      <c r="C30" s="4"/>
    </row>
    <row r="31" spans="1:3" ht="12.75">
      <c r="A31" s="722"/>
      <c r="B31" s="12">
        <v>1</v>
      </c>
      <c r="C31" s="38" t="s">
        <v>142</v>
      </c>
    </row>
    <row r="32" spans="1:3" ht="12.75">
      <c r="A32" s="722"/>
      <c r="B32" s="12">
        <v>2</v>
      </c>
      <c r="C32" s="38" t="s">
        <v>143</v>
      </c>
    </row>
    <row r="33" spans="1:3" ht="12.75">
      <c r="A33" s="722"/>
      <c r="B33" s="12">
        <v>5</v>
      </c>
      <c r="C33" s="38" t="s">
        <v>144</v>
      </c>
    </row>
    <row r="34" spans="1:3" ht="12.75">
      <c r="A34" s="722"/>
      <c r="B34" s="12">
        <v>10</v>
      </c>
      <c r="C34" s="38" t="s">
        <v>145</v>
      </c>
    </row>
    <row r="35" spans="1:3" ht="12.75">
      <c r="A35" s="722"/>
      <c r="B35" s="12">
        <v>20</v>
      </c>
      <c r="C35" s="38" t="s">
        <v>146</v>
      </c>
    </row>
    <row r="36" spans="1:3" ht="12.75">
      <c r="A36" s="722"/>
      <c r="B36" s="12">
        <v>50</v>
      </c>
      <c r="C36" s="38" t="s">
        <v>147</v>
      </c>
    </row>
    <row r="38" spans="1:3" ht="11.25">
      <c r="A38" s="722" t="s">
        <v>74</v>
      </c>
      <c r="B38" s="13" t="s">
        <v>28</v>
      </c>
      <c r="C38" s="13" t="s">
        <v>74</v>
      </c>
    </row>
    <row r="39" spans="1:3" ht="11.25">
      <c r="A39" s="722"/>
      <c r="B39" s="13">
        <v>1</v>
      </c>
      <c r="C39" s="13" t="s">
        <v>27</v>
      </c>
    </row>
    <row r="40" spans="1:3" ht="11.25">
      <c r="A40" s="722"/>
      <c r="B40" s="13">
        <v>2</v>
      </c>
      <c r="C40" s="13" t="s">
        <v>78</v>
      </c>
    </row>
    <row r="41" spans="1:3" ht="11.25">
      <c r="A41" s="722"/>
      <c r="B41" s="13">
        <v>3</v>
      </c>
      <c r="C41" s="13" t="s">
        <v>81</v>
      </c>
    </row>
    <row r="42" spans="1:3" ht="11.25">
      <c r="A42" s="722"/>
      <c r="B42" s="13">
        <v>4</v>
      </c>
      <c r="C42" s="13" t="s">
        <v>84</v>
      </c>
    </row>
    <row r="43" spans="1:3" ht="11.25">
      <c r="A43" s="722"/>
      <c r="B43" s="13">
        <v>5</v>
      </c>
      <c r="C43" s="13" t="s">
        <v>87</v>
      </c>
    </row>
    <row r="44" spans="1:3" ht="11.25">
      <c r="A44" s="722"/>
      <c r="B44" s="13">
        <v>6</v>
      </c>
      <c r="C44" s="13" t="s">
        <v>90</v>
      </c>
    </row>
  </sheetData>
  <sheetProtection/>
  <mergeCells count="17">
    <mergeCell ref="B2:W2"/>
    <mergeCell ref="B3:W3"/>
    <mergeCell ref="B10:B14"/>
    <mergeCell ref="D10:W10"/>
    <mergeCell ref="C11:C14"/>
    <mergeCell ref="D12:G12"/>
    <mergeCell ref="H12:K12"/>
    <mergeCell ref="L12:O12"/>
    <mergeCell ref="P12:S12"/>
    <mergeCell ref="T12:W12"/>
    <mergeCell ref="P13:S13"/>
    <mergeCell ref="T13:W13"/>
    <mergeCell ref="A38:A44"/>
    <mergeCell ref="D13:G13"/>
    <mergeCell ref="H13:K13"/>
    <mergeCell ref="L13:O13"/>
    <mergeCell ref="A29:A36"/>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B3:Q36"/>
  <sheetViews>
    <sheetView tabSelected="1" zoomScale="80" zoomScaleNormal="80" zoomScalePageLayoutView="0" workbookViewId="0" topLeftCell="A1">
      <selection activeCell="N22" sqref="N22"/>
    </sheetView>
  </sheetViews>
  <sheetFormatPr defaultColWidth="11.421875" defaultRowHeight="12.75"/>
  <cols>
    <col min="2" max="2" width="17.8515625" style="0" customWidth="1"/>
    <col min="3" max="3" width="18.28125" style="0" customWidth="1"/>
    <col min="4" max="4" width="18.7109375" style="0" bestFit="1" customWidth="1"/>
    <col min="5" max="5" width="11.421875" style="0" bestFit="1" customWidth="1"/>
    <col min="6" max="6" width="15.421875" style="0" customWidth="1"/>
    <col min="8" max="8" width="21.8515625" style="0" customWidth="1"/>
    <col min="10" max="10" width="14.421875" style="0" customWidth="1"/>
    <col min="14" max="14" width="11.421875" style="56" customWidth="1"/>
  </cols>
  <sheetData>
    <row r="3" ht="12.75">
      <c r="B3" t="s">
        <v>205</v>
      </c>
    </row>
    <row r="4" ht="12.75">
      <c r="N4"/>
    </row>
    <row r="5" spans="2:16" ht="12.75">
      <c r="B5" s="731" t="s">
        <v>166</v>
      </c>
      <c r="C5" s="731"/>
      <c r="D5" s="731"/>
      <c r="E5" s="731"/>
      <c r="F5" s="731"/>
      <c r="G5" s="731"/>
      <c r="H5" s="731"/>
      <c r="J5" s="731" t="s">
        <v>166</v>
      </c>
      <c r="K5" s="731"/>
      <c r="L5" s="731"/>
      <c r="M5" s="731"/>
      <c r="N5" s="731"/>
      <c r="O5" s="731"/>
      <c r="P5" s="731"/>
    </row>
    <row r="6" spans="2:17" ht="12.75">
      <c r="B6" s="731"/>
      <c r="C6" s="732"/>
      <c r="D6" s="732"/>
      <c r="E6" s="732"/>
      <c r="F6" s="732"/>
      <c r="G6" s="732"/>
      <c r="H6" s="732"/>
      <c r="J6" s="731"/>
      <c r="K6" s="732"/>
      <c r="L6" s="732"/>
      <c r="M6" s="732"/>
      <c r="N6" s="732"/>
      <c r="O6" s="732"/>
      <c r="P6" s="732"/>
      <c r="Q6" s="328"/>
    </row>
    <row r="7" spans="2:16" ht="25.5">
      <c r="B7" s="733" t="s">
        <v>167</v>
      </c>
      <c r="C7" s="57"/>
      <c r="D7" s="58" t="s">
        <v>206</v>
      </c>
      <c r="E7" s="58" t="s">
        <v>207</v>
      </c>
      <c r="F7" s="58" t="s">
        <v>208</v>
      </c>
      <c r="G7" s="58" t="s">
        <v>209</v>
      </c>
      <c r="H7" s="58" t="s">
        <v>210</v>
      </c>
      <c r="J7" s="733" t="s">
        <v>167</v>
      </c>
      <c r="K7" s="57"/>
      <c r="L7" s="58">
        <v>1</v>
      </c>
      <c r="M7" s="58">
        <v>2</v>
      </c>
      <c r="N7" s="58">
        <v>3</v>
      </c>
      <c r="O7" s="58">
        <v>4</v>
      </c>
      <c r="P7" s="58">
        <v>5</v>
      </c>
    </row>
    <row r="8" spans="2:16" ht="12.75">
      <c r="B8" s="733"/>
      <c r="C8" s="59" t="s">
        <v>330</v>
      </c>
      <c r="D8" s="60" t="s">
        <v>30</v>
      </c>
      <c r="E8" s="60" t="s">
        <v>30</v>
      </c>
      <c r="F8" s="60" t="s">
        <v>30</v>
      </c>
      <c r="G8" s="60" t="s">
        <v>30</v>
      </c>
      <c r="H8" s="60" t="s">
        <v>30</v>
      </c>
      <c r="J8" s="733"/>
      <c r="K8" s="59">
        <v>1</v>
      </c>
      <c r="L8" s="60">
        <f>K8*$L$7</f>
        <v>1</v>
      </c>
      <c r="M8" s="60">
        <f>K8*$M$7</f>
        <v>2</v>
      </c>
      <c r="N8" s="60">
        <f>K8*$N$7</f>
        <v>3</v>
      </c>
      <c r="O8" s="60">
        <f>K8*$O$7</f>
        <v>4</v>
      </c>
      <c r="P8" s="60">
        <f>K8*$P$7</f>
        <v>5</v>
      </c>
    </row>
    <row r="9" spans="2:16" ht="12.75">
      <c r="B9" s="733"/>
      <c r="C9" s="59" t="s">
        <v>329</v>
      </c>
      <c r="D9" s="60" t="s">
        <v>30</v>
      </c>
      <c r="E9" s="60" t="s">
        <v>30</v>
      </c>
      <c r="F9" s="60" t="s">
        <v>30</v>
      </c>
      <c r="G9" s="61" t="s">
        <v>211</v>
      </c>
      <c r="H9" s="62" t="s">
        <v>29</v>
      </c>
      <c r="J9" s="733"/>
      <c r="K9" s="59">
        <v>2</v>
      </c>
      <c r="L9" s="60">
        <f>K9*$L$7</f>
        <v>2</v>
      </c>
      <c r="M9" s="60">
        <f>K9*$M$7</f>
        <v>4</v>
      </c>
      <c r="N9" s="60">
        <f>K9*$N$7</f>
        <v>6</v>
      </c>
      <c r="O9" s="61">
        <f>K9*$O$7</f>
        <v>8</v>
      </c>
      <c r="P9" s="62">
        <f>K9*$P$7</f>
        <v>10</v>
      </c>
    </row>
    <row r="10" spans="2:16" ht="12.75">
      <c r="B10" s="733"/>
      <c r="C10" s="59" t="s">
        <v>213</v>
      </c>
      <c r="D10" s="60" t="s">
        <v>30</v>
      </c>
      <c r="E10" s="60" t="s">
        <v>30</v>
      </c>
      <c r="F10" s="61" t="s">
        <v>211</v>
      </c>
      <c r="G10" s="62" t="s">
        <v>29</v>
      </c>
      <c r="H10" s="63" t="s">
        <v>212</v>
      </c>
      <c r="J10" s="733"/>
      <c r="K10" s="59">
        <v>3</v>
      </c>
      <c r="L10" s="60">
        <f>K10*$L$7</f>
        <v>3</v>
      </c>
      <c r="M10" s="60">
        <f>K10*$M$7</f>
        <v>6</v>
      </c>
      <c r="N10" s="61">
        <f>K10*$N$7</f>
        <v>9</v>
      </c>
      <c r="O10" s="62">
        <f>K10*$O$7</f>
        <v>12</v>
      </c>
      <c r="P10" s="63">
        <f>K10*$P$7</f>
        <v>15</v>
      </c>
    </row>
    <row r="11" spans="2:16" ht="12.75">
      <c r="B11" s="733"/>
      <c r="C11" s="59" t="s">
        <v>214</v>
      </c>
      <c r="D11" s="60" t="s">
        <v>30</v>
      </c>
      <c r="E11" s="60" t="s">
        <v>30</v>
      </c>
      <c r="F11" s="62" t="s">
        <v>29</v>
      </c>
      <c r="G11" s="63" t="s">
        <v>212</v>
      </c>
      <c r="H11" s="63" t="s">
        <v>212</v>
      </c>
      <c r="J11" s="733"/>
      <c r="K11" s="59">
        <v>4</v>
      </c>
      <c r="L11" s="60">
        <f>K11*$L$7</f>
        <v>4</v>
      </c>
      <c r="M11" s="61">
        <f>K11*$M$7</f>
        <v>8</v>
      </c>
      <c r="N11" s="62">
        <f>K11*$N$7</f>
        <v>12</v>
      </c>
      <c r="O11" s="63">
        <f>K11*$O$7</f>
        <v>16</v>
      </c>
      <c r="P11" s="63">
        <f>K11*$P$7</f>
        <v>20</v>
      </c>
    </row>
    <row r="12" spans="2:16" ht="12.75">
      <c r="B12" s="734"/>
      <c r="C12" s="384" t="s">
        <v>215</v>
      </c>
      <c r="D12" s="64" t="s">
        <v>30</v>
      </c>
      <c r="E12" s="385" t="s">
        <v>29</v>
      </c>
      <c r="F12" s="386" t="s">
        <v>212</v>
      </c>
      <c r="G12" s="386" t="s">
        <v>212</v>
      </c>
      <c r="H12" s="386" t="s">
        <v>212</v>
      </c>
      <c r="J12" s="734"/>
      <c r="K12" s="384">
        <v>5</v>
      </c>
      <c r="L12" s="64">
        <f>K12*$L$7</f>
        <v>5</v>
      </c>
      <c r="M12" s="385">
        <f>K12*$M$7</f>
        <v>10</v>
      </c>
      <c r="N12" s="63">
        <f>K12*$N$7</f>
        <v>15</v>
      </c>
      <c r="O12" s="63">
        <f>K12*$O$7</f>
        <v>20</v>
      </c>
      <c r="P12" s="63">
        <f>K12*$P$7</f>
        <v>25</v>
      </c>
    </row>
    <row r="13" spans="2:14" ht="12.75">
      <c r="B13" s="735" t="s">
        <v>106</v>
      </c>
      <c r="C13" s="735"/>
      <c r="D13" s="736" t="s">
        <v>713</v>
      </c>
      <c r="E13" s="736"/>
      <c r="F13" s="736"/>
      <c r="G13" s="736"/>
      <c r="H13" s="736"/>
      <c r="J13" s="694" t="s">
        <v>735</v>
      </c>
      <c r="K13" s="694"/>
      <c r="L13" s="694"/>
      <c r="M13" s="694"/>
      <c r="N13"/>
    </row>
    <row r="14" spans="2:14" ht="12.75">
      <c r="B14" s="738" t="s">
        <v>714</v>
      </c>
      <c r="C14" s="738"/>
      <c r="D14" s="736" t="s">
        <v>715</v>
      </c>
      <c r="E14" s="736"/>
      <c r="F14" s="736"/>
      <c r="G14" s="736"/>
      <c r="H14" s="736"/>
      <c r="J14" s="370" t="s">
        <v>30</v>
      </c>
      <c r="K14" s="371" t="s">
        <v>211</v>
      </c>
      <c r="L14" s="372" t="s">
        <v>29</v>
      </c>
      <c r="M14" s="373" t="s">
        <v>212</v>
      </c>
      <c r="N14"/>
    </row>
    <row r="15" spans="2:14" ht="12.75">
      <c r="B15" s="739" t="s">
        <v>105</v>
      </c>
      <c r="C15" s="739"/>
      <c r="D15" s="736" t="s">
        <v>716</v>
      </c>
      <c r="E15" s="736"/>
      <c r="F15" s="736"/>
      <c r="G15" s="736"/>
      <c r="H15" s="736"/>
      <c r="J15" s="369">
        <v>1</v>
      </c>
      <c r="K15" s="387">
        <v>8</v>
      </c>
      <c r="L15" s="369">
        <v>10</v>
      </c>
      <c r="M15" s="369">
        <v>15</v>
      </c>
      <c r="N15"/>
    </row>
    <row r="16" spans="2:14" ht="12.75">
      <c r="B16" s="737" t="s">
        <v>109</v>
      </c>
      <c r="C16" s="737"/>
      <c r="D16" s="736" t="s">
        <v>717</v>
      </c>
      <c r="E16" s="736"/>
      <c r="F16" s="736"/>
      <c r="G16" s="736"/>
      <c r="H16" s="736"/>
      <c r="J16" s="369">
        <v>2</v>
      </c>
      <c r="K16" s="387">
        <v>9</v>
      </c>
      <c r="L16" s="369">
        <v>12</v>
      </c>
      <c r="M16" s="369">
        <v>16</v>
      </c>
      <c r="N16"/>
    </row>
    <row r="17" spans="10:14" ht="12.75">
      <c r="J17" s="369">
        <v>3</v>
      </c>
      <c r="K17" s="388">
        <v>0</v>
      </c>
      <c r="L17" s="388">
        <v>0</v>
      </c>
      <c r="M17" s="369">
        <v>20</v>
      </c>
      <c r="N17"/>
    </row>
    <row r="18" spans="10:14" ht="12.75">
      <c r="J18" s="369">
        <v>4</v>
      </c>
      <c r="K18" s="388">
        <v>0</v>
      </c>
      <c r="L18" s="388">
        <v>0</v>
      </c>
      <c r="M18" s="369">
        <v>25</v>
      </c>
      <c r="N18"/>
    </row>
    <row r="19" spans="10:14" ht="12.75">
      <c r="J19" s="369">
        <v>5</v>
      </c>
      <c r="K19" s="388">
        <v>0</v>
      </c>
      <c r="L19" s="388">
        <v>0</v>
      </c>
      <c r="M19" s="388">
        <v>0</v>
      </c>
      <c r="N19"/>
    </row>
    <row r="20" spans="10:14" ht="12.75">
      <c r="J20" s="369">
        <v>6</v>
      </c>
      <c r="K20" s="388">
        <v>0</v>
      </c>
      <c r="L20" s="388">
        <v>0</v>
      </c>
      <c r="M20" s="388">
        <v>0</v>
      </c>
      <c r="N20"/>
    </row>
    <row r="21" ht="12.75">
      <c r="N21"/>
    </row>
    <row r="22" ht="12.75">
      <c r="N22"/>
    </row>
    <row r="23" spans="2:14" ht="12.75">
      <c r="B23" t="s">
        <v>216</v>
      </c>
      <c r="N23"/>
    </row>
    <row r="24" spans="2:14" ht="12.75">
      <c r="B24">
        <v>1</v>
      </c>
      <c r="C24" t="s">
        <v>217</v>
      </c>
      <c r="D24" t="s">
        <v>219</v>
      </c>
      <c r="N24"/>
    </row>
    <row r="25" spans="2:14" ht="12.75">
      <c r="B25">
        <v>2</v>
      </c>
      <c r="C25" t="s">
        <v>218</v>
      </c>
      <c r="D25" t="s">
        <v>221</v>
      </c>
      <c r="I25" s="373" t="s">
        <v>212</v>
      </c>
      <c r="N25"/>
    </row>
    <row r="26" spans="2:14" ht="12.75">
      <c r="B26">
        <v>3</v>
      </c>
      <c r="C26" t="s">
        <v>220</v>
      </c>
      <c r="D26" t="s">
        <v>223</v>
      </c>
      <c r="I26" s="372" t="s">
        <v>29</v>
      </c>
      <c r="N26"/>
    </row>
    <row r="27" spans="2:14" ht="12.75">
      <c r="B27">
        <v>4</v>
      </c>
      <c r="C27" t="s">
        <v>222</v>
      </c>
      <c r="N27"/>
    </row>
    <row r="28" spans="2:14" ht="12.75">
      <c r="B28">
        <v>5</v>
      </c>
      <c r="C28" t="s">
        <v>224</v>
      </c>
      <c r="N28"/>
    </row>
    <row r="29" ht="12.75">
      <c r="N29"/>
    </row>
    <row r="30" spans="2:14" ht="12.75">
      <c r="B30" t="s">
        <v>225</v>
      </c>
      <c r="N30"/>
    </row>
    <row r="31" spans="2:14" ht="12.75">
      <c r="B31">
        <v>1</v>
      </c>
      <c r="C31" t="s">
        <v>226</v>
      </c>
      <c r="N31"/>
    </row>
    <row r="32" spans="2:14" ht="12.75">
      <c r="B32">
        <v>2</v>
      </c>
      <c r="C32" t="s">
        <v>227</v>
      </c>
      <c r="N32"/>
    </row>
    <row r="33" spans="2:14" ht="12.75">
      <c r="B33">
        <v>3</v>
      </c>
      <c r="C33" t="s">
        <v>220</v>
      </c>
      <c r="N33"/>
    </row>
    <row r="34" spans="2:14" ht="12.75">
      <c r="B34">
        <v>4</v>
      </c>
      <c r="C34" t="s">
        <v>228</v>
      </c>
      <c r="N34"/>
    </row>
    <row r="35" spans="2:14" ht="12.75">
      <c r="B35">
        <v>5</v>
      </c>
      <c r="C35" t="s">
        <v>229</v>
      </c>
      <c r="N35"/>
    </row>
    <row r="36" ht="12.75">
      <c r="N36"/>
    </row>
  </sheetData>
  <sheetProtection/>
  <mergeCells count="13">
    <mergeCell ref="B16:C16"/>
    <mergeCell ref="D16:H16"/>
    <mergeCell ref="B14:C14"/>
    <mergeCell ref="D14:H14"/>
    <mergeCell ref="B15:C15"/>
    <mergeCell ref="D15:H15"/>
    <mergeCell ref="B5:H6"/>
    <mergeCell ref="J5:P6"/>
    <mergeCell ref="B7:B12"/>
    <mergeCell ref="J7:J12"/>
    <mergeCell ref="B13:C13"/>
    <mergeCell ref="D13:H13"/>
    <mergeCell ref="J13:M13"/>
  </mergeCells>
  <printOptions/>
  <pageMargins left="0.3937007874015748" right="0.3937007874015748" top="0.3937007874015748" bottom="0.3937007874015748" header="0" footer="0"/>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sheetPr>
    <tabColor rgb="FF92D050"/>
  </sheetPr>
  <dimension ref="A1:S129"/>
  <sheetViews>
    <sheetView zoomScalePageLayoutView="0" workbookViewId="0" topLeftCell="A1">
      <selection activeCell="E4" sqref="E4:F4"/>
    </sheetView>
  </sheetViews>
  <sheetFormatPr defaultColWidth="11.421875" defaultRowHeight="12.75"/>
  <cols>
    <col min="1" max="1" width="6.140625" style="151" customWidth="1"/>
    <col min="2" max="2" width="17.140625" style="65" customWidth="1"/>
    <col min="3" max="3" width="34.00390625" style="151" customWidth="1"/>
    <col min="4" max="4" width="4.8515625" style="151" customWidth="1"/>
    <col min="5" max="5" width="36.421875" style="151" customWidth="1"/>
    <col min="6" max="6" width="27.7109375" style="152" customWidth="1"/>
    <col min="7" max="7" width="20.00390625" style="152" customWidth="1"/>
    <col min="8" max="8" width="36.8515625" style="153" customWidth="1"/>
    <col min="9" max="9" width="18.7109375" style="153" customWidth="1"/>
    <col min="10" max="10" width="3.8515625" style="54" customWidth="1"/>
    <col min="11" max="11" width="19.7109375" style="152" customWidth="1"/>
    <col min="12" max="12" width="5.28125" style="54" bestFit="1" customWidth="1"/>
    <col min="13" max="13" width="22.28125" style="152" customWidth="1"/>
    <col min="14" max="14" width="18.140625" style="152" customWidth="1"/>
    <col min="15" max="15" width="48.00390625" style="54" customWidth="1"/>
    <col min="16" max="16" width="40.57421875" style="54" customWidth="1"/>
    <col min="17" max="17" width="28.57421875" style="54" customWidth="1"/>
    <col min="18" max="18" width="36.421875" style="65" customWidth="1"/>
    <col min="19" max="16384" width="11.421875" style="151" customWidth="1"/>
  </cols>
  <sheetData>
    <row r="1" spans="2:18" ht="33.75" customHeight="1">
      <c r="B1" s="503"/>
      <c r="C1" s="504"/>
      <c r="D1" s="505"/>
      <c r="E1" s="516" t="s">
        <v>230</v>
      </c>
      <c r="F1" s="517"/>
      <c r="G1" s="517"/>
      <c r="H1" s="517"/>
      <c r="I1" s="517"/>
      <c r="J1" s="517"/>
      <c r="K1" s="517"/>
      <c r="L1" s="517"/>
      <c r="M1" s="517"/>
      <c r="N1" s="518"/>
      <c r="O1" s="157"/>
      <c r="P1" s="151"/>
      <c r="Q1" s="151"/>
      <c r="R1" s="151"/>
    </row>
    <row r="2" spans="2:18" ht="33.75" customHeight="1">
      <c r="B2" s="506"/>
      <c r="C2" s="507"/>
      <c r="D2" s="508"/>
      <c r="E2" s="511" t="s">
        <v>514</v>
      </c>
      <c r="F2" s="512"/>
      <c r="G2" s="512"/>
      <c r="H2" s="512"/>
      <c r="I2" s="512"/>
      <c r="J2" s="512"/>
      <c r="K2" s="512"/>
      <c r="L2" s="512"/>
      <c r="M2" s="512"/>
      <c r="N2" s="513"/>
      <c r="O2" s="157"/>
      <c r="P2" s="151"/>
      <c r="Q2" s="151"/>
      <c r="R2" s="151"/>
    </row>
    <row r="3" spans="2:18" ht="33.75" customHeight="1">
      <c r="B3" s="506"/>
      <c r="C3" s="507"/>
      <c r="D3" s="507"/>
      <c r="E3" s="511" t="s">
        <v>231</v>
      </c>
      <c r="F3" s="513"/>
      <c r="G3" s="309" t="s">
        <v>232</v>
      </c>
      <c r="H3" s="511" t="s">
        <v>233</v>
      </c>
      <c r="I3" s="512"/>
      <c r="J3" s="513"/>
      <c r="K3" s="503" t="s">
        <v>234</v>
      </c>
      <c r="L3" s="504"/>
      <c r="M3" s="504"/>
      <c r="N3" s="505"/>
      <c r="O3" s="364"/>
      <c r="P3" s="151"/>
      <c r="Q3" s="151"/>
      <c r="R3" s="151"/>
    </row>
    <row r="4" spans="2:18" ht="33.75" customHeight="1">
      <c r="B4" s="509"/>
      <c r="C4" s="510"/>
      <c r="D4" s="510"/>
      <c r="E4" s="509" t="s">
        <v>236</v>
      </c>
      <c r="F4" s="514"/>
      <c r="G4" s="307" t="s">
        <v>393</v>
      </c>
      <c r="H4" s="509" t="s">
        <v>515</v>
      </c>
      <c r="I4" s="510"/>
      <c r="J4" s="514"/>
      <c r="K4" s="519" t="s">
        <v>235</v>
      </c>
      <c r="L4" s="520"/>
      <c r="M4" s="520"/>
      <c r="N4" s="521"/>
      <c r="O4" s="308"/>
      <c r="P4" s="151"/>
      <c r="Q4" s="151"/>
      <c r="R4" s="151"/>
    </row>
    <row r="5" ht="15.75"/>
    <row r="6" ht="42.75" customHeight="1" thickBot="1">
      <c r="M6" s="329">
        <f>COUNTIF(M10:M84,"EXTREMA")</f>
        <v>16</v>
      </c>
    </row>
    <row r="7" spans="1:17" s="65" customFormat="1" ht="18.75" customHeight="1">
      <c r="A7" s="464" t="s">
        <v>445</v>
      </c>
      <c r="B7" s="495" t="s">
        <v>163</v>
      </c>
      <c r="C7" s="495" t="s">
        <v>164</v>
      </c>
      <c r="D7" s="495"/>
      <c r="E7" s="495" t="s">
        <v>285</v>
      </c>
      <c r="F7" s="495" t="s">
        <v>26</v>
      </c>
      <c r="G7" s="495"/>
      <c r="H7" s="522" t="s">
        <v>8</v>
      </c>
      <c r="I7" s="464" t="s">
        <v>166</v>
      </c>
      <c r="J7" s="495"/>
      <c r="K7" s="495" t="s">
        <v>167</v>
      </c>
      <c r="L7" s="524"/>
      <c r="M7" s="495" t="s">
        <v>429</v>
      </c>
      <c r="N7" s="498" t="s">
        <v>313</v>
      </c>
      <c r="O7" s="492" t="s">
        <v>17</v>
      </c>
      <c r="P7" s="485" t="s">
        <v>170</v>
      </c>
      <c r="Q7" s="498" t="s">
        <v>169</v>
      </c>
    </row>
    <row r="8" spans="1:17" s="65" customFormat="1" ht="15.75">
      <c r="A8" s="465"/>
      <c r="B8" s="496"/>
      <c r="C8" s="496"/>
      <c r="D8" s="496"/>
      <c r="E8" s="515"/>
      <c r="F8" s="359" t="s">
        <v>31</v>
      </c>
      <c r="G8" s="359" t="s">
        <v>32</v>
      </c>
      <c r="H8" s="523"/>
      <c r="I8" s="465"/>
      <c r="J8" s="496"/>
      <c r="K8" s="515"/>
      <c r="L8" s="515"/>
      <c r="M8" s="496"/>
      <c r="N8" s="499"/>
      <c r="O8" s="493"/>
      <c r="P8" s="486"/>
      <c r="Q8" s="499"/>
    </row>
    <row r="9" spans="1:17" s="65" customFormat="1" ht="16.5" thickBot="1">
      <c r="A9" s="466"/>
      <c r="B9" s="497"/>
      <c r="C9" s="497"/>
      <c r="D9" s="497"/>
      <c r="E9" s="360" t="s">
        <v>299</v>
      </c>
      <c r="F9" s="360" t="s">
        <v>33</v>
      </c>
      <c r="G9" s="360" t="s">
        <v>7</v>
      </c>
      <c r="H9" s="229" t="s">
        <v>9</v>
      </c>
      <c r="I9" s="466"/>
      <c r="J9" s="497"/>
      <c r="K9" s="525"/>
      <c r="L9" s="525"/>
      <c r="M9" s="497"/>
      <c r="N9" s="500"/>
      <c r="O9" s="494"/>
      <c r="P9" s="487"/>
      <c r="Q9" s="500"/>
    </row>
    <row r="10" spans="1:17" ht="60" customHeight="1" thickBot="1">
      <c r="A10" s="491">
        <v>1</v>
      </c>
      <c r="B10" s="563" t="s">
        <v>421</v>
      </c>
      <c r="C10" s="489" t="str">
        <f>Comercialización!C12</f>
        <v>Satisfacer las expectativas del cliente, propender por el sostenimiento del mercado en el departamento del Cauca y gestionar la consecución de nuevos mercados en el territorio nacional, con el fin de incrementar ventas y abrir canales de distribución.</v>
      </c>
      <c r="D10" s="356">
        <f>Comercialización!D12</f>
        <v>1</v>
      </c>
      <c r="E10" s="356" t="str">
        <f>Comercialización!E12</f>
        <v>Perdida en la participación del mercado</v>
      </c>
      <c r="F10" s="356" t="str">
        <f>Comercialización!F12</f>
        <v>método</v>
      </c>
      <c r="G10" s="356" t="str">
        <f>Comercialización!G12</f>
        <v>implementación del código de policía, diferentes estrategia emanadas del ministerio de salud en los cambios de estilo de vida saludable</v>
      </c>
      <c r="H10" s="230" t="str">
        <f>Comercialización!H12</f>
        <v>variación  en los estados financieros de la empresa.</v>
      </c>
      <c r="I10" s="263" t="str">
        <f>IF(J10=1,"INSIGNIFICANTE",IF(J10=2,"MENOR",IF(J10=3,"MODERADO",IF(J10=4,"MAYOR",IF(J10=5,"CATASTROFICA"," ")))))</f>
        <v>MAYOR</v>
      </c>
      <c r="J10" s="184">
        <f>Comercialización!J12</f>
        <v>4</v>
      </c>
      <c r="K10" s="67" t="str">
        <f>IF(L10=1,"IMPROBABLE",IF(L10=2,"RARO",IF(L10=3,"MODERADO",IF(L10=4,"PROBABLE",IF(L10=5,"CASI CIERTO"," ")))))</f>
        <v>PROBABLE</v>
      </c>
      <c r="L10" s="184">
        <f>Comercialización!L12</f>
        <v>4</v>
      </c>
      <c r="M10" s="67" t="str">
        <f>IF(N10&lt;7,"BAJA",IF(N10=8,"MODERADA",IF(N10=9,"MODERADA",IF(N10=10,"ALTA",IF(N10=12,"ALTA",IF(N10&gt;14,"EXTREMA"," "))))))</f>
        <v>EXTREMA</v>
      </c>
      <c r="N10" s="264">
        <f>J10*L10</f>
        <v>16</v>
      </c>
      <c r="O10" s="244" t="str">
        <f>Comercialización!O12</f>
        <v>Mantener la calidad en el producto. Análisis y evaluación de las zonas de mercadeo. </v>
      </c>
      <c r="P10" s="185" t="str">
        <f>Comercialización!P12</f>
        <v>realizar estudio de mercado, innovación e implementación de nuevas estrategias de mercadeo.</v>
      </c>
      <c r="Q10" s="189" t="str">
        <f>Comercialización!Q12</f>
        <v>coordinador de mercadeo</v>
      </c>
    </row>
    <row r="11" spans="1:17" ht="39.75" customHeight="1" thickBot="1">
      <c r="A11" s="471"/>
      <c r="B11" s="564"/>
      <c r="C11" s="578"/>
      <c r="D11" s="357">
        <f>Comercialización!D13</f>
        <v>2</v>
      </c>
      <c r="E11" s="357" t="str">
        <f>Comercialización!E13</f>
        <v>Consumidor insatisfecho</v>
      </c>
      <c r="F11" s="357" t="str">
        <f>Comercialización!F13</f>
        <v> material y método</v>
      </c>
      <c r="G11" s="357">
        <f>Comercialización!G13</f>
        <v>0</v>
      </c>
      <c r="H11" s="231" t="str">
        <f>Comercialización!H13</f>
        <v>participación del mercado.</v>
      </c>
      <c r="I11" s="265" t="str">
        <f aca="true" t="shared" si="0" ref="I11:I82">IF(J11=1,"INSIGNIFICANTE",IF(J11=2,"MENOR",IF(J11=3,"MODERADO",IF(J11=4,"MAYOR",IF(J11=5,"CATASTROFICA"," ")))))</f>
        <v>MENOR</v>
      </c>
      <c r="J11" s="187">
        <f>Comercialización!J13</f>
        <v>2</v>
      </c>
      <c r="K11" s="70" t="str">
        <f aca="true" t="shared" si="1" ref="K11:K84">IF(L11=1,"IMPROBABLE",IF(L11=2,"RARO",IF(L11=3,"MODERADO",IF(L11=4,"PROBABLE",IF(L11=5,"CASI CIERTO"," ")))))</f>
        <v>RARO</v>
      </c>
      <c r="L11" s="187">
        <f>Comercialización!L13</f>
        <v>2</v>
      </c>
      <c r="M11" s="67" t="str">
        <f aca="true" t="shared" si="2" ref="M11:M74">IF(N11&lt;7,"BAJA",IF(N11=8,"MODERADA",IF(N11=9,"MODERADA",IF(N11=10,"ALTA",IF(N11=12,"ALTA",IF(N11&gt;14,"EXTREMA"," "))))))</f>
        <v>BAJA</v>
      </c>
      <c r="N11" s="266">
        <f aca="true" t="shared" si="3" ref="N11:N74">J11*L11</f>
        <v>4</v>
      </c>
      <c r="O11" s="245" t="str">
        <f>Comercialización!O13</f>
        <v> nivel de satisfacción del cliente y capacitación en atención al cliente.</v>
      </c>
      <c r="P11" s="188" t="str">
        <f>Comercialización!P13</f>
        <v>análisis y evaluación de las PQRS</v>
      </c>
      <c r="Q11" s="190" t="str">
        <f>Comercialización!Q13</f>
        <v>líder de comercialización</v>
      </c>
    </row>
    <row r="12" spans="1:17" ht="49.5" customHeight="1" thickBot="1">
      <c r="A12" s="471"/>
      <c r="B12" s="564"/>
      <c r="C12" s="578"/>
      <c r="D12" s="357">
        <f>Comercialización!D14</f>
        <v>3</v>
      </c>
      <c r="E12" s="357" t="str">
        <f>Comercialización!E14</f>
        <v>Perdida de imagen institucional (goodwill)</v>
      </c>
      <c r="F12" s="357" t="str">
        <f>Comercialización!F14</f>
        <v>método</v>
      </c>
      <c r="G12" s="357">
        <f>Comercialización!G14</f>
        <v>0</v>
      </c>
      <c r="H12" s="231" t="str">
        <f>Comercialización!H14</f>
        <v>perdida de la imagen empresarial con sus diferentes variables</v>
      </c>
      <c r="I12" s="265" t="str">
        <f t="shared" si="0"/>
        <v>CATASTROFICA</v>
      </c>
      <c r="J12" s="187">
        <f>Comercialización!J14</f>
        <v>5</v>
      </c>
      <c r="K12" s="70" t="str">
        <f t="shared" si="1"/>
        <v>IMPROBABLE</v>
      </c>
      <c r="L12" s="187">
        <f>Comercialización!L14</f>
        <v>1</v>
      </c>
      <c r="M12" s="67" t="str">
        <f t="shared" si="2"/>
        <v>BAJA</v>
      </c>
      <c r="N12" s="266">
        <f t="shared" si="3"/>
        <v>5</v>
      </c>
      <c r="O12" s="245" t="str">
        <f>Comercialización!O14</f>
        <v>informes de los coordinadores de eventos y blindar la empresa con acciones o actividades que se ejecuten.</v>
      </c>
      <c r="P12" s="188" t="str">
        <f>Comercialización!P14</f>
        <v>estudio de mercado, reingeniería empresarial.</v>
      </c>
      <c r="Q12" s="190" t="str">
        <f>Comercialización!Q14</f>
        <v>líder de comercialización</v>
      </c>
    </row>
    <row r="13" spans="1:17" ht="88.5" customHeight="1" thickBot="1">
      <c r="A13" s="471"/>
      <c r="B13" s="564"/>
      <c r="C13" s="578"/>
      <c r="D13" s="357">
        <f>Comercialización!D15</f>
        <v>4</v>
      </c>
      <c r="E13" s="357" t="str">
        <f>Comercialización!E15</f>
        <v>estrategias de marketing para nuevos mercados.</v>
      </c>
      <c r="F13" s="357" t="str">
        <f>Comercialización!F15</f>
        <v>método, capacidad  presupuestal de inversión para la apertura de nuevos mercados.</v>
      </c>
      <c r="G13" s="357" t="str">
        <f>Comercialización!G15</f>
        <v>Inclusión o llegada mediante la ley 1816, de nuevas licoreras al dpto.</v>
      </c>
      <c r="H13" s="231" t="str">
        <f>Comercialización!H15</f>
        <v>Perdida de valor en el mercado</v>
      </c>
      <c r="I13" s="265" t="str">
        <f t="shared" si="0"/>
        <v>CATASTROFICA</v>
      </c>
      <c r="J13" s="187">
        <f>Comercialización!J15</f>
        <v>5</v>
      </c>
      <c r="K13" s="70" t="str">
        <f t="shared" si="1"/>
        <v>IMPROBABLE</v>
      </c>
      <c r="L13" s="187">
        <f>Comercialización!L15</f>
        <v>1</v>
      </c>
      <c r="M13" s="67" t="str">
        <f t="shared" si="2"/>
        <v>BAJA</v>
      </c>
      <c r="N13" s="266">
        <f t="shared" si="3"/>
        <v>5</v>
      </c>
      <c r="O13" s="245" t="str">
        <f>Comercialización!O15</f>
        <v>Loby con ACIL, afiliación permanente a la asociación y Participación en los concursos internacionales y estrategias de mercado.</v>
      </c>
      <c r="P13" s="188" t="str">
        <f>Comercialización!P15</f>
        <v>estudio de mercados externo.</v>
      </c>
      <c r="Q13" s="190" t="str">
        <f>Comercialización!Q15</f>
        <v>líder de comercialización</v>
      </c>
    </row>
    <row r="14" spans="1:17" ht="90.75" thickBot="1">
      <c r="A14" s="471"/>
      <c r="B14" s="564"/>
      <c r="C14" s="578"/>
      <c r="D14" s="357">
        <f>Comercialización!D16</f>
        <v>5</v>
      </c>
      <c r="E14" s="357" t="str">
        <f>Comercialización!E16</f>
        <v>medición y seguimiento alas PQRS  de producto y servicio.</v>
      </c>
      <c r="F14" s="357" t="str">
        <f>Comercialización!F16</f>
        <v>método</v>
      </c>
      <c r="G14" s="357">
        <f>Comercialización!G16</f>
        <v>0</v>
      </c>
      <c r="H14" s="231" t="str">
        <f>Comercialización!H16</f>
        <v>variación en la calidad del producto y servicio.</v>
      </c>
      <c r="I14" s="265" t="str">
        <f t="shared" si="0"/>
        <v>MODERADO</v>
      </c>
      <c r="J14" s="187">
        <f>Comercialización!J16</f>
        <v>3</v>
      </c>
      <c r="K14" s="70" t="str">
        <f t="shared" si="1"/>
        <v>MODERADO</v>
      </c>
      <c r="L14" s="187">
        <f>Comercialización!L16</f>
        <v>3</v>
      </c>
      <c r="M14" s="67" t="str">
        <f t="shared" si="2"/>
        <v>MODERADA</v>
      </c>
      <c r="N14" s="266">
        <f t="shared" si="3"/>
        <v>9</v>
      </c>
      <c r="O14" s="245" t="str">
        <f>Comercialización!O16</f>
        <v>análisis y evaluación de las PQRS</v>
      </c>
      <c r="P14" s="188" t="str">
        <f>Comercialización!P16</f>
        <v>herramienta informática para el registro de las PQRS.</v>
      </c>
      <c r="Q14" s="190" t="str">
        <f>Comercialización!Q16</f>
        <v>líder administrativa y financiera (quejas). Líder de comercialización y líder de control de calidad (reclamos).</v>
      </c>
    </row>
    <row r="15" spans="1:17" ht="109.5" customHeight="1" thickBot="1">
      <c r="A15" s="471"/>
      <c r="B15" s="564"/>
      <c r="C15" s="578"/>
      <c r="D15" s="357">
        <f>Comercialización!D17</f>
        <v>6</v>
      </c>
      <c r="E15" s="357" t="str">
        <f>Comercialización!E17</f>
        <v>Fracaso en el lanzamiento de un nuevo producto.</v>
      </c>
      <c r="F15" s="357" t="str">
        <f>Comercialización!F17</f>
        <v>método y material (No planeación estratégica Comercial)</v>
      </c>
      <c r="G15" s="357">
        <f>Comercialización!G17</f>
        <v>0</v>
      </c>
      <c r="H15" s="231" t="str">
        <f>Comercialización!H17</f>
        <v>detrimento financiero.</v>
      </c>
      <c r="I15" s="265" t="str">
        <f t="shared" si="0"/>
        <v>MAYOR</v>
      </c>
      <c r="J15" s="187">
        <f>Comercialización!J17</f>
        <v>4</v>
      </c>
      <c r="K15" s="70" t="str">
        <f t="shared" si="1"/>
        <v>RARO</v>
      </c>
      <c r="L15" s="187">
        <f>Comercialización!L17</f>
        <v>2</v>
      </c>
      <c r="M15" s="67" t="str">
        <f t="shared" si="2"/>
        <v>MODERADA</v>
      </c>
      <c r="N15" s="266">
        <f t="shared" si="3"/>
        <v>8</v>
      </c>
      <c r="O15" s="245" t="str">
        <f>Comercialización!O17</f>
        <v>análisis y evaluación al cronograma de factibilidad del proyecto, planeación estratégica comercial.</v>
      </c>
      <c r="P15" s="188" t="str">
        <f>Comercialización!P17</f>
        <v>análisis de planeación estratégica de las acciones a realizar previas al lanzamiento, implementación de nuevas estrategias.</v>
      </c>
      <c r="Q15" s="190" t="str">
        <f>Comercialización!Q17</f>
        <v>líder de comercialización</v>
      </c>
    </row>
    <row r="16" spans="1:19" ht="262.5" customHeight="1" thickBot="1">
      <c r="A16" s="472"/>
      <c r="B16" s="565"/>
      <c r="C16" s="490"/>
      <c r="D16" s="358">
        <f>Comercialización!D18</f>
        <v>7</v>
      </c>
      <c r="E16" s="358" t="str">
        <f>Comercialización!E18</f>
        <v>Afectación de los recursos económicos por error en la facturación.</v>
      </c>
      <c r="F16" s="358" t="str">
        <f>Comercialización!F18</f>
        <v>método</v>
      </c>
      <c r="G16" s="358">
        <f>Comercialización!G18</f>
        <v>0</v>
      </c>
      <c r="H16" s="232" t="str">
        <f>Comercialización!H18</f>
        <v>Mala imagen de la empresa, mal servicio, cliente insatisfecho, pérdida de credibilidad.</v>
      </c>
      <c r="I16" s="267" t="str">
        <f>IF(J16=1,"INSIGNIFICANTE",IF(J16=2,"MENOR",IF(J16=3,"MODERADO",IF(J16=4,"MAYOR",IF(J16=5,"CATASTROFICA"," ")))))</f>
        <v>MAYOR</v>
      </c>
      <c r="J16" s="191">
        <f>Comercialización!J18</f>
        <v>4</v>
      </c>
      <c r="K16" s="71" t="str">
        <f t="shared" si="1"/>
        <v>PROBABLE</v>
      </c>
      <c r="L16" s="191">
        <f>Comercialización!L18</f>
        <v>4</v>
      </c>
      <c r="M16" s="67" t="str">
        <f t="shared" si="2"/>
        <v>EXTREMA</v>
      </c>
      <c r="N16" s="268">
        <f>J16*L16</f>
        <v>16</v>
      </c>
      <c r="O16" s="246" t="str">
        <f>Comercialización!O18</f>
        <v>Verificación de datos en la factura impresa. Registro de pedidos. Informes  de ventas, revisión de consignaciones de pedidos.</v>
      </c>
      <c r="P16" s="192" t="str">
        <f>Comercialización!P18</f>
        <v>anular factura</v>
      </c>
      <c r="Q16" s="193" t="str">
        <f>Comercialización!Q18</f>
        <v>coordinador de facturación y ventas.</v>
      </c>
      <c r="S16" s="161"/>
    </row>
    <row r="17" spans="1:17" ht="102.75" customHeight="1" thickBot="1">
      <c r="A17" s="491">
        <v>2</v>
      </c>
      <c r="B17" s="563" t="s">
        <v>261</v>
      </c>
      <c r="C17" s="570" t="str">
        <f>Producción!C12</f>
        <v>Producir aguardiente caucano, cremas, escarchados, ginebra y ron que se ajusten a las expectativas de nuestros clientes y a la política de la empresa.                                                      </v>
      </c>
      <c r="D17" s="356">
        <f>Producción!D12</f>
        <v>1</v>
      </c>
      <c r="E17" s="356" t="str">
        <f>Producción!E12</f>
        <v>Explosión</v>
      </c>
      <c r="F17" s="356" t="str">
        <f>Producción!F12</f>
        <v>maquinaria</v>
      </c>
      <c r="G17" s="356">
        <f>Producción!G12</f>
        <v>0</v>
      </c>
      <c r="H17" s="230" t="str">
        <f>Producción!H12</f>
        <v>Daños catastróficos para la ILC.</v>
      </c>
      <c r="I17" s="263" t="str">
        <f t="shared" si="0"/>
        <v>CATASTROFICA</v>
      </c>
      <c r="J17" s="184">
        <f>Producción!J12</f>
        <v>5</v>
      </c>
      <c r="K17" s="67" t="str">
        <f t="shared" si="1"/>
        <v>IMPROBABLE</v>
      </c>
      <c r="L17" s="184">
        <f>Producción!L12</f>
        <v>1</v>
      </c>
      <c r="M17" s="67" t="str">
        <f t="shared" si="2"/>
        <v>BAJA</v>
      </c>
      <c r="N17" s="264">
        <f t="shared" si="3"/>
        <v>5</v>
      </c>
      <c r="O17" s="186" t="str">
        <f>Producción!O12</f>
        <v>Capacitación en incendio y explosión, inspección del estado de los extintores, creación de brigada de emergencias.</v>
      </c>
      <c r="P17" s="356" t="str">
        <f>Producción!P12</f>
        <v>activación brigada de emergencia, llamar líneas de emergencia (bomberos)</v>
      </c>
      <c r="Q17" s="218" t="str">
        <f>Producción!Q12</f>
        <v>líder de  Talento Humano</v>
      </c>
    </row>
    <row r="18" spans="1:17" ht="126" customHeight="1" thickBot="1">
      <c r="A18" s="471"/>
      <c r="B18" s="564"/>
      <c r="C18" s="474"/>
      <c r="D18" s="357">
        <f>Producción!D13</f>
        <v>2</v>
      </c>
      <c r="E18" s="357" t="str">
        <f>Producción!E13</f>
        <v>Derrame en las cubas de almacenamiento  de alcohol extraneutro y/o preparación en las cubas  de aguardiente. </v>
      </c>
      <c r="F18" s="357" t="str">
        <f>Producción!F13</f>
        <v>maquinaria y mano de obra</v>
      </c>
      <c r="G18" s="357">
        <f>Producción!G13</f>
        <v>0</v>
      </c>
      <c r="H18" s="231" t="str">
        <f>Producción!H13</f>
        <v>explosión e incendio.</v>
      </c>
      <c r="I18" s="265" t="str">
        <f t="shared" si="0"/>
        <v>MAYOR</v>
      </c>
      <c r="J18" s="187">
        <f>Producción!J13</f>
        <v>4</v>
      </c>
      <c r="K18" s="70" t="str">
        <f t="shared" si="1"/>
        <v>IMPROBABLE</v>
      </c>
      <c r="L18" s="187">
        <f>Producción!L13</f>
        <v>1</v>
      </c>
      <c r="M18" s="67" t="str">
        <f t="shared" si="2"/>
        <v>BAJA</v>
      </c>
      <c r="N18" s="266">
        <f t="shared" si="3"/>
        <v>4</v>
      </c>
      <c r="O18" s="194" t="str">
        <f>Producción!O13</f>
        <v>Plan anual de mantenimiento preventivo para equipos de producción.</v>
      </c>
      <c r="P18" s="357" t="str">
        <f>Producción!P13</f>
        <v>acciones correctivas y plan de acción.</v>
      </c>
      <c r="Q18" s="219" t="str">
        <f>Producción!Q13</f>
        <v>preparador de aguardiente</v>
      </c>
    </row>
    <row r="19" spans="1:17" ht="62.25" customHeight="1" thickBot="1">
      <c r="A19" s="471"/>
      <c r="B19" s="564"/>
      <c r="C19" s="474"/>
      <c r="D19" s="357">
        <f>Producción!D14</f>
        <v>3</v>
      </c>
      <c r="E19" s="357" t="str">
        <f>Producción!E14</f>
        <v>Pérdida de materia prima en áreas de producción (Envasado).</v>
      </c>
      <c r="F19" s="357" t="str">
        <f>Producción!F14</f>
        <v>método y mano de obra</v>
      </c>
      <c r="G19" s="357">
        <f>Producción!G14</f>
        <v>0</v>
      </c>
      <c r="H19" s="231" t="str">
        <f>Producción!H14</f>
        <v>detrimento financiero.</v>
      </c>
      <c r="I19" s="265" t="str">
        <f t="shared" si="0"/>
        <v>MODERADO</v>
      </c>
      <c r="J19" s="187">
        <f>Producción!J14</f>
        <v>3</v>
      </c>
      <c r="K19" s="70" t="str">
        <f t="shared" si="1"/>
        <v>IMPROBABLE</v>
      </c>
      <c r="L19" s="187">
        <f>Producción!L14</f>
        <v>1</v>
      </c>
      <c r="M19" s="67" t="str">
        <f t="shared" si="2"/>
        <v>BAJA</v>
      </c>
      <c r="N19" s="266">
        <f t="shared" si="3"/>
        <v>3</v>
      </c>
      <c r="O19" s="194" t="str">
        <f>Producción!O14</f>
        <v>seguimiento medición de la información documentada del proceso(Manejo de inventarios).</v>
      </c>
      <c r="P19" s="357" t="str">
        <f>Producción!P14</f>
        <v>análisis y evaluación a través de las herramientas tecnológicas.</v>
      </c>
      <c r="Q19" s="219" t="str">
        <f>Producción!Q14</f>
        <v>Coordinador De Envasado</v>
      </c>
    </row>
    <row r="20" spans="1:17" ht="131.25" customHeight="1" thickBot="1">
      <c r="A20" s="471"/>
      <c r="B20" s="564"/>
      <c r="C20" s="474"/>
      <c r="D20" s="357">
        <f>Producción!D15</f>
        <v>4</v>
      </c>
      <c r="E20" s="357" t="str">
        <f>Producción!E15</f>
        <v>Daños en la maquinaria y Equipo.</v>
      </c>
      <c r="F20" s="357" t="str">
        <f>Producción!F15</f>
        <v>maquinaria</v>
      </c>
      <c r="G20" s="357">
        <f>Producción!G15</f>
        <v>0</v>
      </c>
      <c r="H20" s="231" t="str">
        <f>Producción!H15</f>
        <v>incumplimiento al programa de producción, incumplimiento en la meta de producción establecida, disponibilidad del producto, Suspensión de Operaciones.</v>
      </c>
      <c r="I20" s="265" t="str">
        <f t="shared" si="0"/>
        <v>MAYOR</v>
      </c>
      <c r="J20" s="187">
        <f>Producción!J15</f>
        <v>4</v>
      </c>
      <c r="K20" s="70" t="str">
        <f t="shared" si="1"/>
        <v>PROBABLE</v>
      </c>
      <c r="L20" s="187">
        <f>Producción!L15</f>
        <v>4</v>
      </c>
      <c r="M20" s="67" t="str">
        <f t="shared" si="2"/>
        <v>EXTREMA</v>
      </c>
      <c r="N20" s="266">
        <f t="shared" si="3"/>
        <v>16</v>
      </c>
      <c r="O20" s="194" t="str">
        <f>Producción!O15</f>
        <v>Seguimiento y Medición a los planes de mantenimiento. Manejo de software SIGMO</v>
      </c>
      <c r="P20" s="357" t="str">
        <f>Producción!P15</f>
        <v>Acciones correctivas y plan de acción con respectivo análisis de causa.</v>
      </c>
      <c r="Q20" s="219" t="str">
        <f>Producción!Q15</f>
        <v>Líder De Mantenimiento</v>
      </c>
    </row>
    <row r="21" spans="1:17" ht="102" customHeight="1" thickBot="1">
      <c r="A21" s="471"/>
      <c r="B21" s="564"/>
      <c r="C21" s="474"/>
      <c r="D21" s="357">
        <f>Producción!D16</f>
        <v>5</v>
      </c>
      <c r="E21" s="357" t="str">
        <f>Producción!E16</f>
        <v>No disponibilidad de materia prima.</v>
      </c>
      <c r="F21" s="357" t="str">
        <f>Producción!F16</f>
        <v>método</v>
      </c>
      <c r="G21" s="357">
        <f>Producción!G16</f>
        <v>0</v>
      </c>
      <c r="H21" s="231" t="str">
        <f>Producción!H16</f>
        <v>incumplimiento al programa de producción, incumplimiento en la meta de producción establecida, disponibilidad del producto, Suspensión de Operaciones.</v>
      </c>
      <c r="I21" s="265" t="str">
        <f t="shared" si="0"/>
        <v>MODERADO</v>
      </c>
      <c r="J21" s="187">
        <f>Producción!J16</f>
        <v>3</v>
      </c>
      <c r="K21" s="70" t="str">
        <f t="shared" si="1"/>
        <v>IMPROBABLE</v>
      </c>
      <c r="L21" s="187">
        <f>Producción!L16</f>
        <v>1</v>
      </c>
      <c r="M21" s="67" t="str">
        <f t="shared" si="2"/>
        <v>BAJA</v>
      </c>
      <c r="N21" s="266">
        <f t="shared" si="3"/>
        <v>3</v>
      </c>
      <c r="O21" s="194" t="str">
        <f>Producción!O16</f>
        <v>seguimiento, medición y manejo de inventarios.</v>
      </c>
      <c r="P21" s="357" t="str">
        <f>Producción!P16</f>
        <v>análisis y evaluación periódicos al programa de producción.</v>
      </c>
      <c r="Q21" s="219" t="str">
        <f>Producción!Q16</f>
        <v>líder de producción</v>
      </c>
    </row>
    <row r="22" spans="1:17" ht="152.25" customHeight="1" thickBot="1">
      <c r="A22" s="472"/>
      <c r="B22" s="565"/>
      <c r="C22" s="475"/>
      <c r="D22" s="358">
        <f>Producción!D17</f>
        <v>6</v>
      </c>
      <c r="E22" s="358" t="str">
        <f>Producción!E17</f>
        <v>suministro de agua para el proceso de producción.</v>
      </c>
      <c r="F22" s="358" t="str">
        <f>Producción!F17</f>
        <v>método- medio ambiente</v>
      </c>
      <c r="G22" s="358">
        <f>Producción!G17</f>
        <v>0</v>
      </c>
      <c r="H22" s="232" t="str">
        <f>Producción!H17</f>
        <v>Suspensión de actividades en las zonas productivas de la organización.</v>
      </c>
      <c r="I22" s="267" t="str">
        <f t="shared" si="0"/>
        <v>MODERADO</v>
      </c>
      <c r="J22" s="191">
        <f>Producción!J17</f>
        <v>3</v>
      </c>
      <c r="K22" s="71" t="str">
        <f>IF(L22=1,"IMPROBABLE",IF(L22=2,"RARO",IF(L22=3,"MODERADO",IF(L22=4,"PROBABLE",IF(L22=5,"CASI CIERTO"," ")))))</f>
        <v>RARO</v>
      </c>
      <c r="L22" s="191">
        <f>Producción!L17</f>
        <v>2</v>
      </c>
      <c r="M22" s="67" t="str">
        <f t="shared" si="2"/>
        <v>BAJA</v>
      </c>
      <c r="N22" s="268">
        <f t="shared" si="3"/>
        <v>6</v>
      </c>
      <c r="O22" s="195" t="str">
        <f>Producción!O17</f>
        <v>herramienta tecnológica para el control y medición del nivel de agua en los tanques de almacenamiento de agua.</v>
      </c>
      <c r="P22" s="358" t="str">
        <f>Producción!P17</f>
        <v>hacer uso de los tanques de reserva.</v>
      </c>
      <c r="Q22" s="220">
        <f>Producción!Q17</f>
        <v>0</v>
      </c>
    </row>
    <row r="23" spans="1:17" ht="72.75" customHeight="1" thickBot="1">
      <c r="A23" s="491">
        <v>3</v>
      </c>
      <c r="B23" s="563" t="s">
        <v>260</v>
      </c>
      <c r="C23" s="570" t="str">
        <f>Mantenimiento!C8</f>
        <v>Garantizar el correcto funcionamiento de la maquinaria, equipos, infraestructura de producción y la red eléctrica de la empresa.</v>
      </c>
      <c r="D23" s="198">
        <f>Mantenimiento!D8</f>
        <v>1</v>
      </c>
      <c r="E23" s="198" t="str">
        <f>Mantenimiento!E8</f>
        <v>mantenimiento y suministros energía eléctrica (desastres)</v>
      </c>
      <c r="F23" s="198" t="str">
        <f>Mantenimiento!F8</f>
        <v>método - medio ambiente</v>
      </c>
      <c r="G23" s="198">
        <f>Mantenimiento!G8</f>
        <v>0</v>
      </c>
      <c r="H23" s="233" t="str">
        <f>Mantenimiento!H8</f>
        <v>Suspensión de actividades en las zonas productivas de la organización.</v>
      </c>
      <c r="I23" s="263" t="str">
        <f t="shared" si="0"/>
        <v>MODERADO</v>
      </c>
      <c r="J23" s="184">
        <f>Mantenimiento!J8</f>
        <v>3</v>
      </c>
      <c r="K23" s="67" t="str">
        <f>IF(L23=1,"IMPROBABLE",IF(L23=2,"RARO",IF(L23=3,"MODERADO",IF(L23=4,"PROBABLE",IF(L23=5,"CASI CIERTO"," ")))))</f>
        <v>RARO</v>
      </c>
      <c r="L23" s="184">
        <f>Mantenimiento!L8</f>
        <v>2</v>
      </c>
      <c r="M23" s="67" t="str">
        <f t="shared" si="2"/>
        <v>BAJA</v>
      </c>
      <c r="N23" s="264">
        <f t="shared" si="3"/>
        <v>6</v>
      </c>
      <c r="O23" s="186" t="str">
        <f>Mantenimiento!O8</f>
        <v>plan de mantenimiento de equipo, plan y programación de mantenimiento</v>
      </c>
      <c r="P23" s="356" t="str">
        <f>Mantenimiento!P8</f>
        <v>hacer uso  de planta de energía.</v>
      </c>
      <c r="Q23" s="218" t="str">
        <f>Mantenimiento!Q8</f>
        <v>Profesional universitario de mantenimiento</v>
      </c>
    </row>
    <row r="24" spans="1:17" ht="72.75" customHeight="1" thickBot="1">
      <c r="A24" s="471"/>
      <c r="B24" s="564"/>
      <c r="C24" s="474"/>
      <c r="D24" s="205">
        <f>Mantenimiento!D9</f>
        <v>2</v>
      </c>
      <c r="E24" s="205" t="str">
        <f>Mantenimiento!E9</f>
        <v>Daños en maquinaria y equipo</v>
      </c>
      <c r="F24" s="205" t="str">
        <f>Mantenimiento!F9</f>
        <v>método</v>
      </c>
      <c r="G24" s="205">
        <f>Mantenimiento!G9</f>
        <v>0</v>
      </c>
      <c r="H24" s="234" t="str">
        <f>Mantenimiento!H9</f>
        <v>incumplimiento al programa de producción, incumplimiento en la meta de producción establecida, disponibilidad del producto, Suspensión de Operaciones.</v>
      </c>
      <c r="I24" s="265" t="str">
        <f t="shared" si="0"/>
        <v>MAYOR</v>
      </c>
      <c r="J24" s="187">
        <f>Mantenimiento!J9</f>
        <v>4</v>
      </c>
      <c r="K24" s="70" t="str">
        <f>IF(L24=1,"IMPROBABLE",IF(L24=2,"RARO",IF(L24=3,"MODERADO",IF(L24=4,"PROBABLE",IF(L24=5,"CASI CIERTO"," ")))))</f>
        <v>CASI CIERTO</v>
      </c>
      <c r="L24" s="187">
        <f>Mantenimiento!L9</f>
        <v>5</v>
      </c>
      <c r="M24" s="67" t="str">
        <f t="shared" si="2"/>
        <v>EXTREMA</v>
      </c>
      <c r="N24" s="266">
        <f t="shared" si="3"/>
        <v>20</v>
      </c>
      <c r="O24" s="194" t="str">
        <f>Mantenimiento!O9</f>
        <v>plan de mantenimiento de equipo, plan y programación de mantenimiento</v>
      </c>
      <c r="P24" s="357" t="str">
        <f>Mantenimiento!P9</f>
        <v>Mantenimiento correctivo.</v>
      </c>
      <c r="Q24" s="219" t="str">
        <f>Mantenimiento!Q9</f>
        <v>Profesional universitario de mantenimiento</v>
      </c>
    </row>
    <row r="25" spans="1:17" ht="72.75" customHeight="1" thickBot="1">
      <c r="A25" s="471"/>
      <c r="B25" s="564"/>
      <c r="C25" s="474"/>
      <c r="D25" s="205">
        <f>Mantenimiento!D10</f>
        <v>3</v>
      </c>
      <c r="E25" s="205" t="str">
        <f>Mantenimiento!E10</f>
        <v>atraso tecnológico</v>
      </c>
      <c r="F25" s="205" t="str">
        <f>Mantenimiento!F10</f>
        <v>método</v>
      </c>
      <c r="G25" s="205">
        <f>Mantenimiento!G10</f>
        <v>0</v>
      </c>
      <c r="H25" s="234" t="str">
        <f>Mantenimiento!H10</f>
        <v>incumplimiento al programa de producción, incumplimiento en la meta de producción establecida, disponibilidad del producto, Suspensión de Operaciones.</v>
      </c>
      <c r="I25" s="265" t="str">
        <f t="shared" si="0"/>
        <v>MAYOR</v>
      </c>
      <c r="J25" s="187">
        <f>Mantenimiento!J10</f>
        <v>4</v>
      </c>
      <c r="K25" s="70" t="str">
        <f>IF(L25=1,"IMPROBABLE",IF(L25=2,"RARO",IF(L25=3,"MODERADO",IF(L25=4,"PROBABLE",IF(L25=5,"CASI CIERTO"," ")))))</f>
        <v>PROBABLE</v>
      </c>
      <c r="L25" s="187">
        <f>Mantenimiento!L10</f>
        <v>4</v>
      </c>
      <c r="M25" s="67" t="str">
        <f t="shared" si="2"/>
        <v>EXTREMA</v>
      </c>
      <c r="N25" s="266">
        <f t="shared" si="3"/>
        <v>16</v>
      </c>
      <c r="O25" s="194" t="str">
        <f>Mantenimiento!O10</f>
        <v>solicitud por anticipado de nueva tecnología</v>
      </c>
      <c r="P25" s="357" t="str">
        <f>Mantenimiento!P10</f>
        <v>Mantenimiento correctivo.</v>
      </c>
      <c r="Q25" s="219" t="str">
        <f>Mantenimiento!Q10</f>
        <v>Profesional universitario de mantenimiento</v>
      </c>
    </row>
    <row r="26" spans="1:17" ht="72.75" customHeight="1" thickBot="1">
      <c r="A26" s="471"/>
      <c r="B26" s="564"/>
      <c r="C26" s="474"/>
      <c r="D26" s="205">
        <f>Mantenimiento!D11</f>
        <v>4</v>
      </c>
      <c r="E26" s="205" t="str">
        <f>Mantenimiento!E11</f>
        <v>robo y/o perdida de información</v>
      </c>
      <c r="F26" s="205" t="str">
        <f>Mantenimiento!F11</f>
        <v>método</v>
      </c>
      <c r="G26" s="205">
        <f>Mantenimiento!G11</f>
        <v>0</v>
      </c>
      <c r="H26" s="234" t="str">
        <f>Mantenimiento!H11</f>
        <v>incumplimiento al programa de producción, incumplimiento en la meta de producción establecida, disponibilidad del producto, Suspensión de Operaciones.</v>
      </c>
      <c r="I26" s="265" t="str">
        <f t="shared" si="0"/>
        <v>MODERADO</v>
      </c>
      <c r="J26" s="187">
        <f>Mantenimiento!J11</f>
        <v>3</v>
      </c>
      <c r="K26" s="70" t="str">
        <f>IF(L26=1,"IMPROBABLE",IF(L26=2,"RARO",IF(L26=3,"MODERADO",IF(L26=4,"PROBABLE",IF(L26=5,"CASI CIERTO"," ")))))</f>
        <v>IMPROBABLE</v>
      </c>
      <c r="L26" s="187">
        <f>Mantenimiento!L11</f>
        <v>1</v>
      </c>
      <c r="M26" s="67" t="str">
        <f t="shared" si="2"/>
        <v>BAJA</v>
      </c>
      <c r="N26" s="266">
        <f t="shared" si="3"/>
        <v>3</v>
      </c>
      <c r="O26" s="194" t="str">
        <f>Mantenimiento!O11</f>
        <v>gestión de la información y backup respaldo en nubes.</v>
      </c>
      <c r="P26" s="357" t="str">
        <f>Mantenimiento!P11</f>
        <v>acudir a respaldos de información</v>
      </c>
      <c r="Q26" s="219" t="str">
        <f>Mantenimiento!Q11</f>
        <v>Profesional universitario de mantenimiento</v>
      </c>
    </row>
    <row r="27" spans="1:17" ht="156.75" customHeight="1" thickBot="1">
      <c r="A27" s="472"/>
      <c r="B27" s="565"/>
      <c r="C27" s="475"/>
      <c r="D27" s="206">
        <f>Mantenimiento!D12</f>
        <v>5</v>
      </c>
      <c r="E27" s="206" t="str">
        <f>Mantenimiento!E12</f>
        <v>disponibilidad de repuestos para la maquina de envasado.</v>
      </c>
      <c r="F27" s="206" t="str">
        <f>Mantenimiento!F12</f>
        <v>materiales</v>
      </c>
      <c r="G27" s="206">
        <f>Mantenimiento!G12</f>
        <v>0</v>
      </c>
      <c r="H27" s="235" t="str">
        <f>Mantenimiento!H12</f>
        <v>incumplimiento al programa de producción, incumplimiento en la meta de producción establecida, disponibilidad del producto, Suspensión de Operaciones.</v>
      </c>
      <c r="I27" s="267" t="str">
        <f t="shared" si="0"/>
        <v>MAYOR</v>
      </c>
      <c r="J27" s="191">
        <f>Mantenimiento!J12</f>
        <v>4</v>
      </c>
      <c r="K27" s="71" t="str">
        <f t="shared" si="1"/>
        <v>PROBABLE</v>
      </c>
      <c r="L27" s="191">
        <f>Mantenimiento!L12</f>
        <v>4</v>
      </c>
      <c r="M27" s="67" t="str">
        <f t="shared" si="2"/>
        <v>EXTREMA</v>
      </c>
      <c r="N27" s="268">
        <f t="shared" si="3"/>
        <v>16</v>
      </c>
      <c r="O27" s="195" t="str">
        <f>Mantenimiento!O12</f>
        <v>Seguimiento y medición ala disponibilidad de los repuestos. </v>
      </c>
      <c r="P27" s="358" t="str">
        <f>Mantenimiento!P12</f>
        <v>mantener stock de inventario de repuestos en cantidades mínimas.</v>
      </c>
      <c r="Q27" s="220" t="str">
        <f>Mantenimiento!Q12</f>
        <v>Profesional universitario de mantenimiento</v>
      </c>
    </row>
    <row r="28" spans="1:19" ht="132" customHeight="1" thickBot="1">
      <c r="A28" s="491">
        <v>4</v>
      </c>
      <c r="B28" s="572" t="s">
        <v>178</v>
      </c>
      <c r="C28" s="575" t="str">
        <f>Jurídica!C9</f>
        <v>Asesorar a la organización sobre el cumplimiento de las disposiciones constitucionales, legales y reglamentarias aplicables a la entidad, además de adelantar la gestión contractual que garantice la adecuada satisfacción de las necesidades en la empresa, de manera oportuna y ejercer la representación judicial y administrativa de la empresa sin dejar de lado sus actividades de control interno disciplinario.</v>
      </c>
      <c r="D28" s="198">
        <f>Jurídica!D9</f>
        <v>1</v>
      </c>
      <c r="E28" s="198" t="str">
        <f>Jurídica!E9</f>
        <v>Celebración indebida de contratos</v>
      </c>
      <c r="F28" s="198" t="str">
        <f>Jurídica!F9</f>
        <v>método</v>
      </c>
      <c r="G28" s="198">
        <f>Jurídica!G9</f>
        <v>0</v>
      </c>
      <c r="H28" s="233" t="str">
        <f>Jurídica!H9</f>
        <v>Sanciones Disciplinarias, fiscales y penales Incumplimiento de objetivos y Aumento costos de Producción.</v>
      </c>
      <c r="I28" s="263" t="str">
        <f t="shared" si="0"/>
        <v>CATASTROFICA</v>
      </c>
      <c r="J28" s="184">
        <f>Jurídica!J9</f>
        <v>5</v>
      </c>
      <c r="K28" s="67" t="str">
        <f t="shared" si="1"/>
        <v>IMPROBABLE</v>
      </c>
      <c r="L28" s="184">
        <f>Jurídica!L9</f>
        <v>1</v>
      </c>
      <c r="M28" s="67" t="str">
        <f t="shared" si="2"/>
        <v>BAJA</v>
      </c>
      <c r="N28" s="264">
        <f t="shared" si="3"/>
        <v>5</v>
      </c>
      <c r="O28" s="186" t="str">
        <f>Jurídica!O9</f>
        <v>presupuesto de la empresa, veedurías sindical, alta gerencia, entes de control externos, auditorias internas, externas entes de control, garantía del cumplimiento de la normatividad vigente frente a la celebración de contaros en la ILC, cumplimiento integral en la rendición de la información contractual en la plataforma SIA Observa</v>
      </c>
      <c r="P28" s="356" t="str">
        <f>Jurídica!P9</f>
        <v>Denuncia ante las autoridades competentes.</v>
      </c>
      <c r="Q28" s="218" t="str">
        <f>Jurídica!Q9</f>
        <v>líder jurídico</v>
      </c>
      <c r="S28" s="161"/>
    </row>
    <row r="29" spans="1:17" ht="132" customHeight="1" thickBot="1">
      <c r="A29" s="471"/>
      <c r="B29" s="573"/>
      <c r="C29" s="576"/>
      <c r="D29" s="205">
        <f>Jurídica!D10</f>
        <v>2</v>
      </c>
      <c r="E29" s="205" t="str">
        <f>Jurídica!E10</f>
        <v>celebración de contratos sin lleno d requisitos legales</v>
      </c>
      <c r="F29" s="205" t="str">
        <f>Jurídica!F10</f>
        <v>método</v>
      </c>
      <c r="G29" s="205">
        <f>Jurídica!G10</f>
        <v>0</v>
      </c>
      <c r="H29" s="234" t="str">
        <f>Jurídica!H10</f>
        <v>detrimento patrimonial.</v>
      </c>
      <c r="I29" s="265" t="str">
        <f t="shared" si="0"/>
        <v>MAYOR</v>
      </c>
      <c r="J29" s="187">
        <f>Jurídica!J10</f>
        <v>4</v>
      </c>
      <c r="K29" s="70" t="str">
        <f t="shared" si="1"/>
        <v>IMPROBABLE</v>
      </c>
      <c r="L29" s="187">
        <f>Jurídica!L10</f>
        <v>1</v>
      </c>
      <c r="M29" s="67" t="str">
        <f t="shared" si="2"/>
        <v>BAJA</v>
      </c>
      <c r="N29" s="266">
        <f t="shared" si="3"/>
        <v>4</v>
      </c>
      <c r="O29" s="194" t="str">
        <f>Jurídica!O10</f>
        <v> garantizar una eficaz y eficiente planeación contractual en todas las áreas y seguimiento ala orden de servicios relacionada con el objeto.</v>
      </c>
      <c r="P29" s="357" t="str">
        <f>Jurídica!P10</f>
        <v>Denuncia ante las autoridades competentes.</v>
      </c>
      <c r="Q29" s="219" t="str">
        <f>Jurídica!Q10</f>
        <v>líder de proceso jurídico</v>
      </c>
    </row>
    <row r="30" spans="1:17" ht="75.75" thickBot="1">
      <c r="A30" s="571"/>
      <c r="B30" s="573"/>
      <c r="C30" s="576"/>
      <c r="D30" s="225">
        <f>Jurídica!D11</f>
        <v>3</v>
      </c>
      <c r="E30" s="225" t="str">
        <f>Jurídica!E11</f>
        <v>Fallos judiciales en
contra de la empresa</v>
      </c>
      <c r="F30" s="225" t="str">
        <f>Jurídica!F11</f>
        <v>método</v>
      </c>
      <c r="G30" s="225">
        <f>Jurídica!G11</f>
        <v>0</v>
      </c>
      <c r="H30" s="236" t="str">
        <f>Jurídica!H11</f>
        <v>Sanciones Disciplinarias , Sanciones Económicas</v>
      </c>
      <c r="I30" s="269" t="str">
        <f>IF(J30=1,"INSIGNIFICANTE",IF(J30=2,"MENOR",IF(J30=3,"MODERADO",IF(J30=4,"MAYOR",IF(J30=5,"CATASTROFICA"," ")))))</f>
        <v>MODERADO</v>
      </c>
      <c r="J30" s="226">
        <f>Jurídica!J11</f>
        <v>3</v>
      </c>
      <c r="K30" s="168" t="str">
        <f>IF(L30=1,"IMPROBABLE",IF(L30=2,"RARO",IF(L30=3,"MODERADO",IF(L30=4,"PROBABLE",IF(L30=5,"CASI CIERTO"," ")))))</f>
        <v>IMPROBABLE</v>
      </c>
      <c r="L30" s="226">
        <f>Jurídica!L11</f>
        <v>1</v>
      </c>
      <c r="M30" s="67" t="str">
        <f t="shared" si="2"/>
        <v>BAJA</v>
      </c>
      <c r="N30" s="270">
        <f>J30*L30</f>
        <v>3</v>
      </c>
      <c r="O30" s="247" t="str">
        <f>Jurídica!O11</f>
        <v>LEGALES Y DE GESTION: Monitorear área jurídica , Actos administrativos soportados jurídicamente Y Documentados. Políticas claras y aplicadas, control de términos</v>
      </c>
      <c r="P30" s="227" t="str">
        <f>Jurídica!P11</f>
        <v>identificar la causalidad por  el cual los fallos procesales fueron en contra de la organización y determinar la procedencia de la acción de repetición</v>
      </c>
      <c r="Q30" s="228" t="str">
        <f>Jurídica!Q11</f>
        <v>líder de proceso jurídico</v>
      </c>
    </row>
    <row r="31" spans="1:17" ht="60.75" thickBot="1">
      <c r="A31" s="368"/>
      <c r="B31" s="574"/>
      <c r="C31" s="577"/>
      <c r="D31" s="206">
        <f>Jurídica!D12</f>
        <v>4</v>
      </c>
      <c r="E31" s="206" t="str">
        <f>Jurídica!E12</f>
        <v>Vulneración de los derechos fundamentales a la defensa y el debido proceso.</v>
      </c>
      <c r="F31" s="206" t="str">
        <f>Jurídica!F12</f>
        <v>Método </v>
      </c>
      <c r="G31" s="206">
        <f>Jurídica!G12</f>
        <v>0</v>
      </c>
      <c r="H31" s="235" t="str">
        <f>Jurídica!H12</f>
        <v>fallos disciplinarios sin el reconociendo de los derechos fundamentales al debido proceso y de defensa</v>
      </c>
      <c r="I31" s="267" t="str">
        <f>IF(J31=1,"INSIGNIFICANTE",IF(J31=2,"MENOR",IF(J31=3,"MODERADO",IF(J31=4,"MAYOR",IF(J31=5,"CATASTROFICA"," ")))))</f>
        <v>MENOR</v>
      </c>
      <c r="J31" s="191">
        <f>Jurídica!J12</f>
        <v>2</v>
      </c>
      <c r="K31" s="71" t="str">
        <f>IF(L31=1,"IMPROBABLE",IF(L31=2,"RARO",IF(L31=3,"MODERADO",IF(L31=4,"PROBABLE",IF(L31=5,"CASI CIERTO"," ")))))</f>
        <v>IMPROBABLE</v>
      </c>
      <c r="L31" s="191">
        <f>Jurídica!L12</f>
        <v>1</v>
      </c>
      <c r="M31" s="67" t="str">
        <f t="shared" si="2"/>
        <v>BAJA</v>
      </c>
      <c r="N31" s="268">
        <f>J31*L31</f>
        <v>2</v>
      </c>
      <c r="O31" s="195" t="str">
        <f>Jurídica!O12</f>
        <v>Charlas a los tragadores sobre el régimen disciplinario y Cumplimiento integral de la constitución y la ley 734 del 2012</v>
      </c>
      <c r="P31" s="358" t="str">
        <f>Jurídica!P12</f>
        <v>Denuncia ante las autoridades competentes.</v>
      </c>
      <c r="Q31" s="220" t="str">
        <f>Jurídica!Q12</f>
        <v>líder de proceso jurídico</v>
      </c>
    </row>
    <row r="32" spans="1:17" ht="120" customHeight="1" thickBot="1">
      <c r="A32" s="562">
        <v>5</v>
      </c>
      <c r="B32" s="563" t="s">
        <v>444</v>
      </c>
      <c r="C32" s="566" t="str">
        <f>Administrativa!C12</f>
        <v>Realizar seguimiento y control a las políticas administrativas, requisitos legales, satisfacción al cliente y partes interesadas de la Industria Licorera del Cauca.</v>
      </c>
      <c r="D32" s="343">
        <f>Administrativa!D12</f>
        <v>1</v>
      </c>
      <c r="E32" s="343" t="str">
        <f>Administrativa!E12</f>
        <v>Pérdida de producto en bodega de Distribución</v>
      </c>
      <c r="F32" s="343" t="str">
        <f>Administrativa!F12</f>
        <v>método, uso herramientas tecnológicas de seguridad, mano de obra.</v>
      </c>
      <c r="G32" s="343">
        <f>Administrativa!G12</f>
        <v>0</v>
      </c>
      <c r="H32" s="344" t="str">
        <f>Administrativa!H12</f>
        <v>detrimento financiero, mal ambiente laboral.</v>
      </c>
      <c r="I32" s="271" t="str">
        <f t="shared" si="0"/>
        <v>MENOR</v>
      </c>
      <c r="J32" s="197">
        <f>Administrativa!J12</f>
        <v>2</v>
      </c>
      <c r="K32" s="79" t="str">
        <f t="shared" si="1"/>
        <v>PROBABLE</v>
      </c>
      <c r="L32" s="197">
        <f>Administrativa!L12</f>
        <v>4</v>
      </c>
      <c r="M32" s="67" t="str">
        <f t="shared" si="2"/>
        <v>MODERADA</v>
      </c>
      <c r="N32" s="272">
        <f t="shared" si="3"/>
        <v>8</v>
      </c>
      <c r="O32" s="345" t="str">
        <f>Administrativa!O12</f>
        <v>Capacitación del personal, verificación de producto en bodega, actualización del Kárdex, Registro de movimiento mensual de producto en bodega, registro de cumplimiento delos requisitos del bpm, Implementar un adecuado proceso de selección de personal, manejo de herramienta tecnológica Apoteosys.</v>
      </c>
      <c r="P32" s="346" t="str">
        <f>Administrativa!P12</f>
        <v>solicitar el uso de cámaras de seguridad hacer activa la póliza de seguridad, Reinducción y charla para identificación de causa.</v>
      </c>
      <c r="Q32" s="347" t="str">
        <f>Administrativa!Q12</f>
        <v>coordinador de producto terminado</v>
      </c>
    </row>
    <row r="33" spans="1:17" ht="60.75" thickBot="1">
      <c r="A33" s="545"/>
      <c r="B33" s="564"/>
      <c r="C33" s="481"/>
      <c r="D33" s="205">
        <f>Administrativa!D13</f>
        <v>2</v>
      </c>
      <c r="E33" s="205" t="str">
        <f>Administrativa!E13</f>
        <v>Afectación en la base de datos de inventarios.</v>
      </c>
      <c r="F33" s="205" t="str">
        <f>Administrativa!F13</f>
        <v>método, Maneo de proformas para la entrega del producto.</v>
      </c>
      <c r="G33" s="205">
        <f>Administrativa!G13</f>
        <v>0</v>
      </c>
      <c r="H33" s="234" t="str">
        <f>Administrativa!H13</f>
        <v>Ralentización del proceso de distribución y desactualización herramienta tecnológica.</v>
      </c>
      <c r="I33" s="265" t="str">
        <f t="shared" si="0"/>
        <v>MENOR</v>
      </c>
      <c r="J33" s="187">
        <f>Administrativa!J13</f>
        <v>2</v>
      </c>
      <c r="K33" s="70" t="str">
        <f t="shared" si="1"/>
        <v>RARO</v>
      </c>
      <c r="L33" s="187">
        <f>Administrativa!L13</f>
        <v>2</v>
      </c>
      <c r="M33" s="67" t="str">
        <f t="shared" si="2"/>
        <v>BAJA</v>
      </c>
      <c r="N33" s="266">
        <f t="shared" si="3"/>
        <v>4</v>
      </c>
      <c r="O33" s="249" t="str">
        <f>Administrativa!O13</f>
        <v>Previa planeación de la nueva facturación de los productos terminados antes de la finalización de año vigente.</v>
      </c>
      <c r="P33" s="351" t="str">
        <f>Administrativa!P13</f>
        <v>Informes escritos para la notificación de la falta de información de el reporte de inventarios.</v>
      </c>
      <c r="Q33" s="222" t="str">
        <f>Administrativa!Q13</f>
        <v>coordinador de producto terminado</v>
      </c>
    </row>
    <row r="34" spans="1:17" ht="60.75" thickBot="1">
      <c r="A34" s="545"/>
      <c r="B34" s="564"/>
      <c r="C34" s="481"/>
      <c r="D34" s="205">
        <f>Administrativa!D14</f>
        <v>3</v>
      </c>
      <c r="E34" s="205" t="str">
        <f>Administrativa!E14</f>
        <v>producto terminado que no cumpla los criterios de almacenamiento.</v>
      </c>
      <c r="F34" s="205" t="str">
        <f>Administrativa!F14</f>
        <v>método</v>
      </c>
      <c r="G34" s="205">
        <f>Administrativa!G14</f>
        <v>0</v>
      </c>
      <c r="H34" s="234" t="str">
        <f>Administrativa!H14</f>
        <v>detrimento financiero.</v>
      </c>
      <c r="I34" s="265" t="str">
        <f t="shared" si="0"/>
        <v>MENOR</v>
      </c>
      <c r="J34" s="187">
        <f>Administrativa!J14</f>
        <v>2</v>
      </c>
      <c r="K34" s="70" t="str">
        <f t="shared" si="1"/>
        <v>MODERADO</v>
      </c>
      <c r="L34" s="187">
        <f>Administrativa!L14</f>
        <v>3</v>
      </c>
      <c r="M34" s="67" t="str">
        <f t="shared" si="2"/>
        <v>BAJA</v>
      </c>
      <c r="N34" s="266">
        <f t="shared" si="3"/>
        <v>6</v>
      </c>
      <c r="O34" s="249" t="str">
        <f>Administrativa!O14</f>
        <v>registros de producto terminado en bodega. Registro decáreas de limpieza, registro de control de calidad a producto almacenado.</v>
      </c>
      <c r="P34" s="351" t="str">
        <f>Administrativa!P14</f>
        <v>socializar proveimientos e instructivos referente al  almacenamiento de producto terminado.</v>
      </c>
      <c r="Q34" s="222" t="str">
        <f>Administrativa!Q14</f>
        <v>coordinador de producto terminado</v>
      </c>
    </row>
    <row r="35" spans="1:17" ht="75.75" thickBot="1">
      <c r="A35" s="545"/>
      <c r="B35" s="564"/>
      <c r="C35" s="481"/>
      <c r="D35" s="205">
        <f>Administrativa!D15</f>
        <v>4</v>
      </c>
      <c r="E35" s="205" t="str">
        <f>Administrativa!E15</f>
        <v>Sistematización de  liquidaciones de pagos de personal, posterior al retiro.</v>
      </c>
      <c r="F35" s="205" t="str">
        <f>Administrativa!F15</f>
        <v>método</v>
      </c>
      <c r="G35" s="205">
        <f>Administrativa!G15</f>
        <v>0</v>
      </c>
      <c r="H35" s="234" t="str">
        <f>Administrativa!H15</f>
        <v>Posibles errores en liquidaciones, Dispendiosas revisiones y sanciones de tipo administrativo disciplinario entre otros. </v>
      </c>
      <c r="I35" s="265" t="str">
        <f t="shared" si="0"/>
        <v>MAYOR</v>
      </c>
      <c r="J35" s="187">
        <f>Administrativa!J15</f>
        <v>4</v>
      </c>
      <c r="K35" s="70" t="str">
        <f t="shared" si="1"/>
        <v>RARO</v>
      </c>
      <c r="L35" s="187">
        <f>Administrativa!L15</f>
        <v>2</v>
      </c>
      <c r="M35" s="67" t="str">
        <f t="shared" si="2"/>
        <v>MODERADA</v>
      </c>
      <c r="N35" s="266">
        <f t="shared" si="3"/>
        <v>8</v>
      </c>
      <c r="O35" s="249" t="str">
        <f>Administrativa!O15</f>
        <v>OPERATIVOS Y DE GESTION: Reuniones de trabajo con el proveedor del software de nomina. Capacitación en sistematización del programa. </v>
      </c>
      <c r="P35" s="351" t="str">
        <f>Administrativa!P15</f>
        <v>revisión exhaustiva del informe y hoja Excel para posterior corrección.</v>
      </c>
      <c r="Q35" s="222" t="str">
        <f>Administrativa!Q15</f>
        <v>Jefe Sección Talento Humano</v>
      </c>
    </row>
    <row r="36" spans="1:17" ht="75.75" thickBot="1">
      <c r="A36" s="545"/>
      <c r="B36" s="564"/>
      <c r="C36" s="481"/>
      <c r="D36" s="205">
        <f>Administrativa!D16</f>
        <v>5</v>
      </c>
      <c r="E36" s="205" t="str">
        <f>Administrativa!E16</f>
        <v>Falta de acreditación de competencia laboral</v>
      </c>
      <c r="F36" s="205" t="str">
        <f>Administrativa!F16</f>
        <v>método</v>
      </c>
      <c r="G36" s="205">
        <f>Administrativa!G16</f>
        <v>0</v>
      </c>
      <c r="H36" s="234" t="str">
        <f>Administrativa!H16</f>
        <v>Incumplimiento de objetivos de la empresa, sistemas del gestión de calidad e Ineficiencia.  </v>
      </c>
      <c r="I36" s="265" t="str">
        <f t="shared" si="0"/>
        <v>MODERADO</v>
      </c>
      <c r="J36" s="187">
        <f>Administrativa!J16</f>
        <v>3</v>
      </c>
      <c r="K36" s="70" t="str">
        <f t="shared" si="1"/>
        <v>MODERADO</v>
      </c>
      <c r="L36" s="187">
        <f>Administrativa!L16</f>
        <v>3</v>
      </c>
      <c r="M36" s="67" t="str">
        <f t="shared" si="2"/>
        <v>MODERADA</v>
      </c>
      <c r="N36" s="266">
        <f t="shared" si="3"/>
        <v>9</v>
      </c>
      <c r="O36" s="249" t="str">
        <f>Administrativa!O16</f>
        <v>OPERATIVOS Y DE GESTION: Revisión de historia laboral, Determinar las competencias laborales en los perfiles de los cargos, llevar control de capacitaciones realizadas.</v>
      </c>
      <c r="P36" s="351" t="str">
        <f>Administrativa!P16</f>
        <v>dar plazo para entregar requerimientos de documentación  ejemplo: envasado  el curso "BPM" buenas practicas de manufactura</v>
      </c>
      <c r="Q36" s="222" t="str">
        <f>Administrativa!Q16</f>
        <v>Jefe Sección Talento Humano</v>
      </c>
    </row>
    <row r="37" spans="1:17" ht="60.75" thickBot="1">
      <c r="A37" s="545"/>
      <c r="B37" s="564"/>
      <c r="C37" s="481"/>
      <c r="D37" s="205">
        <f>Administrativa!D17</f>
        <v>6</v>
      </c>
      <c r="E37" s="205" t="str">
        <f>Administrativa!E17</f>
        <v>Afectación del Clima Organizacional</v>
      </c>
      <c r="F37" s="205" t="str">
        <f>Administrativa!F17</f>
        <v>método</v>
      </c>
      <c r="G37" s="205">
        <f>Administrativa!G17</f>
        <v>0</v>
      </c>
      <c r="H37" s="234" t="str">
        <f>Administrativa!H17</f>
        <v>Incumplimiento de objetivos, aumento de la insatisfacción del personal, deficiencias en la calidad de vida laboral.</v>
      </c>
      <c r="I37" s="265" t="str">
        <f t="shared" si="0"/>
        <v>MODERADO</v>
      </c>
      <c r="J37" s="187">
        <f>Administrativa!J17</f>
        <v>3</v>
      </c>
      <c r="K37" s="70" t="str">
        <f t="shared" si="1"/>
        <v>MODERADO</v>
      </c>
      <c r="L37" s="187">
        <f>Administrativa!L17</f>
        <v>3</v>
      </c>
      <c r="M37" s="67" t="str">
        <f t="shared" si="2"/>
        <v>MODERADA</v>
      </c>
      <c r="N37" s="266">
        <f t="shared" si="3"/>
        <v>9</v>
      </c>
      <c r="O37" s="249" t="str">
        <f>Administrativa!O17</f>
        <v>OPERATIVOS Y DE GESTION: Encuestas de clima organizacional, actividades de mejoramiento de clima organizacional.</v>
      </c>
      <c r="P37" s="351" t="str">
        <f>Administrativa!P17</f>
        <v>realizar actividades recreativas incluir todas las áreas</v>
      </c>
      <c r="Q37" s="222" t="str">
        <f>Administrativa!Q17</f>
        <v>Jefe Sección Talento Humano</v>
      </c>
    </row>
    <row r="38" spans="1:17" ht="75.75" thickBot="1">
      <c r="A38" s="545"/>
      <c r="B38" s="564"/>
      <c r="C38" s="481"/>
      <c r="D38" s="205">
        <f>Administrativa!D18</f>
        <v>7</v>
      </c>
      <c r="E38" s="205" t="str">
        <f>Administrativa!E18</f>
        <v>incumplimiento del SGSST</v>
      </c>
      <c r="F38" s="205" t="str">
        <f>Administrativa!F18</f>
        <v>método</v>
      </c>
      <c r="G38" s="205">
        <f>Administrativa!G18</f>
        <v>0</v>
      </c>
      <c r="H38" s="234" t="str">
        <f>Administrativa!H18</f>
        <v>1. deficiencias en la calidad de vida laboral. 2. aumento en los índices de ausentismo laboral. 3 Sanciones legales.</v>
      </c>
      <c r="I38" s="265" t="str">
        <f t="shared" si="0"/>
        <v>MAYOR</v>
      </c>
      <c r="J38" s="187">
        <f>Administrativa!J18</f>
        <v>4</v>
      </c>
      <c r="K38" s="70" t="str">
        <f t="shared" si="1"/>
        <v>RARO</v>
      </c>
      <c r="L38" s="187">
        <f>Administrativa!L18</f>
        <v>2</v>
      </c>
      <c r="M38" s="67" t="str">
        <f t="shared" si="2"/>
        <v>MODERADA</v>
      </c>
      <c r="N38" s="266">
        <f t="shared" si="3"/>
        <v>8</v>
      </c>
      <c r="O38" s="249" t="str">
        <f>Administrativa!O18</f>
        <v>OPERATIVOS Y DE GESTION: Seguimiento al indicador de cumplimiento 2. verificación del cumplimiento de las actividades del SGSST.</v>
      </c>
      <c r="P38" s="351" t="str">
        <f>Administrativa!P18</f>
        <v>realizar  un plan de acción por el no cumplimiento de los requerimiento del decreto 1072 de 2015.</v>
      </c>
      <c r="Q38" s="222" t="str">
        <f>Administrativa!Q18</f>
        <v>Jefe Sección Talento Humano</v>
      </c>
    </row>
    <row r="39" spans="1:17" ht="75.75" thickBot="1">
      <c r="A39" s="545"/>
      <c r="B39" s="564"/>
      <c r="C39" s="481"/>
      <c r="D39" s="205">
        <f>Administrativa!D19</f>
        <v>8</v>
      </c>
      <c r="E39" s="205" t="str">
        <f>Administrativa!E19</f>
        <v>Falta de inducción especifica y reinducción al personal de las diferentes dependencias de la empresa</v>
      </c>
      <c r="F39" s="205" t="str">
        <f>Administrativa!F19</f>
        <v>método</v>
      </c>
      <c r="G39" s="205">
        <f>Administrativa!G19</f>
        <v>0</v>
      </c>
      <c r="H39" s="234" t="str">
        <f>Administrativa!H19</f>
        <v>incumplimientos  delos requisitos ala conformidad del productos y servicios.</v>
      </c>
      <c r="I39" s="265" t="str">
        <f t="shared" si="0"/>
        <v>MAYOR</v>
      </c>
      <c r="J39" s="187">
        <f>Administrativa!J19</f>
        <v>4</v>
      </c>
      <c r="K39" s="70" t="str">
        <f t="shared" si="1"/>
        <v>PROBABLE</v>
      </c>
      <c r="L39" s="187">
        <f>Administrativa!L19</f>
        <v>4</v>
      </c>
      <c r="M39" s="67" t="str">
        <f t="shared" si="2"/>
        <v>EXTREMA</v>
      </c>
      <c r="N39" s="266">
        <f t="shared" si="3"/>
        <v>16</v>
      </c>
      <c r="O39" s="249" t="str">
        <f>Administrativa!O19</f>
        <v>OPERATIVOS Y DE GESTION: procedimiento y  registros de inducción especifica en el cargo. </v>
      </c>
      <c r="P39" s="351" t="str">
        <f>Administrativa!P19</f>
        <v>Observaciones por escrito y a través de e-mail institucional y recomendaciones verbales en comités para con los lideres de cada proceso.</v>
      </c>
      <c r="Q39" s="222" t="str">
        <f>Administrativa!Q19</f>
        <v>Jefe Sección Talento Humano</v>
      </c>
    </row>
    <row r="40" spans="1:17" ht="60.75" thickBot="1">
      <c r="A40" s="545"/>
      <c r="B40" s="564"/>
      <c r="C40" s="481"/>
      <c r="D40" s="205">
        <f>Administrativa!D20</f>
        <v>9</v>
      </c>
      <c r="E40" s="205" t="str">
        <f>Administrativa!E20</f>
        <v>Alta rotación de personal</v>
      </c>
      <c r="F40" s="205" t="str">
        <f>Administrativa!F20</f>
        <v>método</v>
      </c>
      <c r="G40" s="205">
        <f>Administrativa!G20</f>
        <v>0</v>
      </c>
      <c r="H40" s="234" t="str">
        <f>Administrativa!H20</f>
        <v>variación en la eficacia y eficiencia delos procesos de la organización generando costos económicos. </v>
      </c>
      <c r="I40" s="265" t="str">
        <f t="shared" si="0"/>
        <v>MAYOR</v>
      </c>
      <c r="J40" s="187">
        <f>Administrativa!J20</f>
        <v>4</v>
      </c>
      <c r="K40" s="70" t="str">
        <f t="shared" si="1"/>
        <v>MODERADO</v>
      </c>
      <c r="L40" s="187">
        <f>Administrativa!L20</f>
        <v>3</v>
      </c>
      <c r="M40" s="67" t="str">
        <f t="shared" si="2"/>
        <v>ALTA</v>
      </c>
      <c r="N40" s="266">
        <f t="shared" si="3"/>
        <v>12</v>
      </c>
      <c r="O40" s="249" t="str">
        <f>Administrativa!O20</f>
        <v>Fortalecimiento en los procesos de capacitación de personal y talleres de sensibilización.</v>
      </c>
      <c r="P40" s="351" t="str">
        <f>Administrativa!P20</f>
        <v>planes de nuevas capacitaciones, y renovación de nuevos convenios con instituciones.</v>
      </c>
      <c r="Q40" s="222" t="str">
        <f>Administrativa!Q20</f>
        <v>Jefe Sección Talento Humano</v>
      </c>
    </row>
    <row r="41" spans="1:17" ht="132" customHeight="1" thickBot="1">
      <c r="A41" s="545"/>
      <c r="B41" s="564"/>
      <c r="C41" s="481"/>
      <c r="D41" s="205">
        <f>Administrativa!D21</f>
        <v>10</v>
      </c>
      <c r="E41" s="205" t="str">
        <f>Administrativa!E21</f>
        <v>Incendio</v>
      </c>
      <c r="F41" s="205" t="str">
        <f>Administrativa!F21</f>
        <v>mano de obra y maquinaria</v>
      </c>
      <c r="G41" s="205">
        <f>Administrativa!G21</f>
        <v>0</v>
      </c>
      <c r="H41" s="234" t="str">
        <f>Administrativa!H21</f>
        <v>Perdidas humanas, planta física equipos entre otros.</v>
      </c>
      <c r="I41" s="265" t="str">
        <f t="shared" si="0"/>
        <v>CATASTROFICA</v>
      </c>
      <c r="J41" s="187">
        <f>Administrativa!J21</f>
        <v>5</v>
      </c>
      <c r="K41" s="70" t="str">
        <f t="shared" si="1"/>
        <v>IMPROBABLE</v>
      </c>
      <c r="L41" s="187">
        <f>Administrativa!L21</f>
        <v>1</v>
      </c>
      <c r="M41" s="67" t="str">
        <f t="shared" si="2"/>
        <v>BAJA</v>
      </c>
      <c r="N41" s="266">
        <f t="shared" si="3"/>
        <v>5</v>
      </c>
      <c r="O41" s="249" t="str">
        <f>Administrativa!O21</f>
        <v>creación de brigada de emergencias, capacitación de brigada y persona y simulacros de emergencias.</v>
      </c>
      <c r="P41" s="351" t="str">
        <f>Administrativa!P21</f>
        <v>uso de extintores, evacuación de personal, llamado ala brigada de emergencia y llamar a línea de emergencia</v>
      </c>
      <c r="Q41" s="222" t="str">
        <f>Administrativa!Q21</f>
        <v>Jefe Sección Talento Humano</v>
      </c>
    </row>
    <row r="42" spans="1:17" ht="75.75" thickBot="1">
      <c r="A42" s="545"/>
      <c r="B42" s="564"/>
      <c r="C42" s="481"/>
      <c r="D42" s="205">
        <f>Administrativa!D22</f>
        <v>11</v>
      </c>
      <c r="E42" s="205" t="str">
        <f>Administrativa!E22</f>
        <v>Accidente de Trabajo</v>
      </c>
      <c r="F42" s="205" t="str">
        <f>Administrativa!F22</f>
        <v>mano de obra, maquinaria y método.</v>
      </c>
      <c r="G42" s="205">
        <f>Administrativa!G22</f>
        <v>0</v>
      </c>
      <c r="H42" s="234" t="str">
        <f>Administrativa!H22</f>
        <v>Sanciones Económicas , Suspensión de Operaciones  y procesos. afectación del personal de trabajo.</v>
      </c>
      <c r="I42" s="265" t="str">
        <f t="shared" si="0"/>
        <v>MAYOR</v>
      </c>
      <c r="J42" s="187">
        <f>Administrativa!J22</f>
        <v>4</v>
      </c>
      <c r="K42" s="70" t="str">
        <f t="shared" si="1"/>
        <v>PROBABLE</v>
      </c>
      <c r="L42" s="187">
        <f>Administrativa!L22</f>
        <v>4</v>
      </c>
      <c r="M42" s="67" t="str">
        <f t="shared" si="2"/>
        <v>EXTREMA</v>
      </c>
      <c r="N42" s="266">
        <f t="shared" si="3"/>
        <v>16</v>
      </c>
      <c r="O42" s="249" t="str">
        <f>Administrativa!O22</f>
        <v>Capacitar a los trabajadores en el buen uso de los EPP y realizar inspección del buen uso de los EPP. Procedimientos e instructivos con sus respectivos registros.</v>
      </c>
      <c r="P42" s="351" t="str">
        <f>Administrativa!P22</f>
        <v>prestar primeros auxilios ,reportar accidente a la ARL, llevar persona a centro asistencial.</v>
      </c>
      <c r="Q42" s="222" t="str">
        <f>Administrativa!Q22</f>
        <v>Jefe Sección Talento Humano</v>
      </c>
    </row>
    <row r="43" spans="1:17" ht="71.25" customHeight="1" thickBot="1">
      <c r="A43" s="545"/>
      <c r="B43" s="564"/>
      <c r="C43" s="481"/>
      <c r="D43" s="205">
        <f>Administrativa!D23</f>
        <v>12</v>
      </c>
      <c r="E43" s="205" t="str">
        <f>Administrativa!E23</f>
        <v>Presupuesto para las necesidades de la organización, ( en particular mantenimiento de infraestructura)</v>
      </c>
      <c r="F43" s="205" t="str">
        <f>Administrativa!F23</f>
        <v>insuficiencia de presupuesto por Infraestructura Con vida útil antigua por ubicación </v>
      </c>
      <c r="G43" s="205" t="str">
        <f>Administrativa!G23</f>
        <v>Medio ambiente Húmedo</v>
      </c>
      <c r="H43" s="234" t="str">
        <f>Administrativa!H23</f>
        <v>Afecta cadena de producción pudiendo alterar la calidad del producto.</v>
      </c>
      <c r="I43" s="265" t="str">
        <f t="shared" si="0"/>
        <v>MENOR</v>
      </c>
      <c r="J43" s="187">
        <f>Administrativa!J23</f>
        <v>2</v>
      </c>
      <c r="K43" s="70" t="str">
        <f t="shared" si="1"/>
        <v>MODERADO</v>
      </c>
      <c r="L43" s="187">
        <f>Administrativa!L23</f>
        <v>3</v>
      </c>
      <c r="M43" s="67" t="str">
        <f t="shared" si="2"/>
        <v>BAJA</v>
      </c>
      <c r="N43" s="266">
        <f t="shared" si="3"/>
        <v>6</v>
      </c>
      <c r="O43" s="249" t="str">
        <f>Administrativa!O23</f>
        <v>planeación de solicitud de presupuesto para mantenimiento, intervenciones de mantenimiento preventivo periódicamente.</v>
      </c>
      <c r="P43" s="351" t="str">
        <f>Administrativa!P23</f>
        <v>solicitud de presupuesto adicional para mantenimiento correctivo.</v>
      </c>
      <c r="Q43" s="222" t="str">
        <f>Administrativa!Q23</f>
        <v>Jefe Administrativo y aun. encargado del plan y seguimiento de manteamiento e infraestructura</v>
      </c>
    </row>
    <row r="44" spans="1:17" ht="90.75" thickBot="1">
      <c r="A44" s="545"/>
      <c r="B44" s="564"/>
      <c r="C44" s="481"/>
      <c r="D44" s="205">
        <f>Administrativa!D24</f>
        <v>13</v>
      </c>
      <c r="E44" s="205" t="str">
        <f>Administrativa!E24</f>
        <v>Perdidas de documentos (TRD)</v>
      </c>
      <c r="F44" s="205" t="str">
        <f>Administrativa!F24</f>
        <v>Método (Comunicaciones escritas, poca utilización de herramienta tecnológica sedente)</v>
      </c>
      <c r="G44" s="205">
        <f>Administrativa!G24</f>
        <v>0</v>
      </c>
      <c r="H44" s="234" t="str">
        <f>Administrativa!H24</f>
        <v>Paralización de procesos, falta de base información en defensa de interese de empresa.</v>
      </c>
      <c r="I44" s="265" t="str">
        <f t="shared" si="0"/>
        <v>MENOR</v>
      </c>
      <c r="J44" s="187">
        <f>Administrativa!J24</f>
        <v>2</v>
      </c>
      <c r="K44" s="70" t="str">
        <f t="shared" si="1"/>
        <v>MODERADO</v>
      </c>
      <c r="L44" s="187">
        <f>Administrativa!L24</f>
        <v>3</v>
      </c>
      <c r="M44" s="67" t="str">
        <f t="shared" si="2"/>
        <v>BAJA</v>
      </c>
      <c r="N44" s="266">
        <f t="shared" si="3"/>
        <v>6</v>
      </c>
      <c r="O44" s="249" t="str">
        <f>Administrativa!O24</f>
        <v>capacitación y reinducción con análisis causa para el manejo e implementación de sedente.</v>
      </c>
      <c r="P44" s="351" t="str">
        <f>Administrativa!P24</f>
        <v>Acudir Archivo Histórico De La Empresa, reconstruir información con titulares y empleados competentes</v>
      </c>
      <c r="Q44" s="222" t="str">
        <f>Administrativa!Q24</f>
        <v>Jefe Sección Talento Humano</v>
      </c>
    </row>
    <row r="45" spans="1:17" ht="90.75" thickBot="1">
      <c r="A45" s="545"/>
      <c r="B45" s="564"/>
      <c r="C45" s="481"/>
      <c r="D45" s="205">
        <f>Administrativa!D25</f>
        <v>14</v>
      </c>
      <c r="E45" s="205" t="str">
        <f>Administrativa!E25</f>
        <v>Incumplimiento a los criterios de contratación requisitos formales.</v>
      </c>
      <c r="F45" s="205" t="str">
        <f>Administrativa!F25</f>
        <v>método</v>
      </c>
      <c r="G45" s="205">
        <f>Administrativa!G25</f>
        <v>0</v>
      </c>
      <c r="H45" s="234" t="str">
        <f>Administrativa!H25</f>
        <v>Sanciones Disciplinarias, fiscales y penales</v>
      </c>
      <c r="I45" s="265" t="str">
        <f t="shared" si="0"/>
        <v>MAYOR</v>
      </c>
      <c r="J45" s="187">
        <f>Administrativa!J25</f>
        <v>4</v>
      </c>
      <c r="K45" s="70" t="str">
        <f t="shared" si="1"/>
        <v>PROBABLE</v>
      </c>
      <c r="L45" s="187">
        <f>Administrativa!L25</f>
        <v>4</v>
      </c>
      <c r="M45" s="67" t="str">
        <f t="shared" si="2"/>
        <v>EXTREMA</v>
      </c>
      <c r="N45" s="266">
        <f t="shared" si="3"/>
        <v>16</v>
      </c>
      <c r="O45" s="249" t="str">
        <f>Administrativa!O25</f>
        <v>Manual de Contratación con la modificación del numero de cotizaciones</v>
      </c>
      <c r="P45" s="351" t="str">
        <f>Administrativa!P25</f>
        <v>realizar investigaciones disciplinarias, adoptar manual de contratación de la empresa de acuerdo alas necesidades de ella  o por ultimo acatar sanciones emitidas por ente de control</v>
      </c>
      <c r="Q45" s="222" t="str">
        <f>Administrativa!Q25</f>
        <v>Jefe Sección Talento Humano</v>
      </c>
    </row>
    <row r="46" spans="1:17" ht="60.75" thickBot="1">
      <c r="A46" s="545"/>
      <c r="B46" s="564"/>
      <c r="C46" s="481"/>
      <c r="D46" s="205">
        <f>Administrativa!D26</f>
        <v>15</v>
      </c>
      <c r="E46" s="205" t="str">
        <f>Administrativa!E26</f>
        <v>control en el stock de inventario</v>
      </c>
      <c r="F46" s="205" t="str">
        <f>Administrativa!F26</f>
        <v> método</v>
      </c>
      <c r="G46" s="205">
        <f>Administrativa!G26</f>
        <v>0</v>
      </c>
      <c r="H46" s="234" t="str">
        <f>Administrativa!H26</f>
        <v>Incumplimiento ala planificación a cada uno de los procesos de la organización.</v>
      </c>
      <c r="I46" s="265" t="str">
        <f t="shared" si="0"/>
        <v>MAYOR</v>
      </c>
      <c r="J46" s="187">
        <f>Administrativa!J26</f>
        <v>4</v>
      </c>
      <c r="K46" s="70" t="str">
        <f t="shared" si="1"/>
        <v>MODERADO</v>
      </c>
      <c r="L46" s="187">
        <f>Administrativa!L26</f>
        <v>3</v>
      </c>
      <c r="M46" s="67" t="str">
        <f t="shared" si="2"/>
        <v>ALTA</v>
      </c>
      <c r="N46" s="266">
        <f t="shared" si="3"/>
        <v>12</v>
      </c>
      <c r="O46" s="249" t="str">
        <f>Administrativa!O26</f>
        <v>Uso adecuado y correcto de herramienta tecnológico, correcta planeación para la revisión y recepción de la materia prima.</v>
      </c>
      <c r="P46" s="351" t="str">
        <f>Administrativa!P26</f>
        <v>Realización de inventario físico Semanal.</v>
      </c>
      <c r="Q46" s="222" t="str">
        <f>Administrativa!Q26</f>
        <v>coordinador de materiales y suministros</v>
      </c>
    </row>
    <row r="47" spans="1:17" ht="45.75" thickBot="1">
      <c r="A47" s="545"/>
      <c r="B47" s="564"/>
      <c r="C47" s="481"/>
      <c r="D47" s="205">
        <f>Administrativa!D27</f>
        <v>16</v>
      </c>
      <c r="E47" s="205" t="str">
        <f>Administrativa!E27</f>
        <v>distribución adecuada de la materia prima en bodegas de almacenamiento.</v>
      </c>
      <c r="F47" s="205" t="str">
        <f>Administrativa!F27</f>
        <v>método</v>
      </c>
      <c r="G47" s="205">
        <f>Administrativa!G27</f>
        <v>0</v>
      </c>
      <c r="H47" s="234" t="str">
        <f>Administrativa!H27</f>
        <v>Retraso en las actividades de producción.</v>
      </c>
      <c r="I47" s="265" t="str">
        <f t="shared" si="0"/>
        <v>MODERADO</v>
      </c>
      <c r="J47" s="187">
        <f>Administrativa!J27</f>
        <v>3</v>
      </c>
      <c r="K47" s="70" t="str">
        <f t="shared" si="1"/>
        <v>PROBABLE</v>
      </c>
      <c r="L47" s="187">
        <f>Administrativa!L27</f>
        <v>4</v>
      </c>
      <c r="M47" s="67" t="str">
        <f t="shared" si="2"/>
        <v>ALTA</v>
      </c>
      <c r="N47" s="266">
        <f t="shared" si="3"/>
        <v>12</v>
      </c>
      <c r="O47" s="249" t="str">
        <f>Administrativa!O27</f>
        <v>aplicación de métodos para manejo y distribución de bodegas.</v>
      </c>
      <c r="P47" s="351" t="str">
        <f>Administrativa!P27</f>
        <v>reorganización de materiales en bodegas de almacenamiento.</v>
      </c>
      <c r="Q47" s="222" t="str">
        <f>Administrativa!Q27</f>
        <v>coordinador de materiales y suministros.</v>
      </c>
    </row>
    <row r="48" spans="1:17" ht="45.75" thickBot="1">
      <c r="A48" s="545"/>
      <c r="B48" s="564"/>
      <c r="C48" s="481"/>
      <c r="D48" s="205">
        <f>Administrativa!D28</f>
        <v>17</v>
      </c>
      <c r="E48" s="205" t="str">
        <f>Administrativa!E28</f>
        <v>incumplimiento en tiempos de entrega.</v>
      </c>
      <c r="F48" s="205" t="str">
        <f>Administrativa!F28</f>
        <v> método</v>
      </c>
      <c r="G48" s="205">
        <f>Administrativa!G28</f>
        <v>0</v>
      </c>
      <c r="H48" s="234" t="str">
        <f>Administrativa!H28</f>
        <v>cumplimiento ala planificación a cada uno de los procesos de la organización</v>
      </c>
      <c r="I48" s="265" t="str">
        <f t="shared" si="0"/>
        <v>MAYOR</v>
      </c>
      <c r="J48" s="187">
        <f>Administrativa!J28</f>
        <v>4</v>
      </c>
      <c r="K48" s="70" t="str">
        <f t="shared" si="1"/>
        <v>RARO</v>
      </c>
      <c r="L48" s="187">
        <f>Administrativa!L28</f>
        <v>2</v>
      </c>
      <c r="M48" s="67" t="str">
        <f t="shared" si="2"/>
        <v>MODERADA</v>
      </c>
      <c r="N48" s="266">
        <f t="shared" si="3"/>
        <v>8</v>
      </c>
      <c r="O48" s="249" t="str">
        <f>Administrativa!O28</f>
        <v>plan de compras, evaluación y reevaluación de proveedores.</v>
      </c>
      <c r="P48" s="351" t="str">
        <f>Administrativa!P28</f>
        <v>cambio de proveedores</v>
      </c>
      <c r="Q48" s="222" t="str">
        <f>Administrativa!Q28</f>
        <v>Jefe Sección Talento Humano</v>
      </c>
    </row>
    <row r="49" spans="1:17" ht="45.75" thickBot="1">
      <c r="A49" s="545"/>
      <c r="B49" s="564"/>
      <c r="C49" s="481"/>
      <c r="D49" s="205">
        <f>Administrativa!D29</f>
        <v>18</v>
      </c>
      <c r="E49" s="205" t="str">
        <f>Administrativa!E29</f>
        <v>incumplimiento de las especificaciones de materia prima</v>
      </c>
      <c r="F49" s="205" t="str">
        <f>Administrativa!F29</f>
        <v>método</v>
      </c>
      <c r="G49" s="205">
        <f>Administrativa!G29</f>
        <v>0</v>
      </c>
      <c r="H49" s="234" t="str">
        <f>Administrativa!H29</f>
        <v>producto no conforme</v>
      </c>
      <c r="I49" s="265" t="str">
        <f t="shared" si="0"/>
        <v>CATASTROFICA</v>
      </c>
      <c r="J49" s="187">
        <f>Administrativa!J29</f>
        <v>5</v>
      </c>
      <c r="K49" s="70" t="str">
        <f t="shared" si="1"/>
        <v>MODERADO</v>
      </c>
      <c r="L49" s="187">
        <f>Administrativa!L29</f>
        <v>3</v>
      </c>
      <c r="M49" s="67" t="str">
        <f t="shared" si="2"/>
        <v>EXTREMA</v>
      </c>
      <c r="N49" s="266">
        <f t="shared" si="3"/>
        <v>15</v>
      </c>
      <c r="O49" s="249" t="str">
        <f>Administrativa!O29</f>
        <v>procedimientos y registros de revisión e materia prima, análisis de control de calidad de  materia prima </v>
      </c>
      <c r="P49" s="351" t="str">
        <f>Administrativa!P29</f>
        <v>cambio de proveedores</v>
      </c>
      <c r="Q49" s="222" t="str">
        <f>Administrativa!Q29</f>
        <v>coordinador de materiales y suministros</v>
      </c>
    </row>
    <row r="50" spans="1:17" ht="60.75" thickBot="1">
      <c r="A50" s="546"/>
      <c r="B50" s="565"/>
      <c r="C50" s="482"/>
      <c r="D50" s="206">
        <f>Administrativa!D30</f>
        <v>19</v>
      </c>
      <c r="E50" s="206" t="str">
        <f>Administrativa!E30</f>
        <v>No contar con parque automotor de transporte propio en condiciones optimas mecánicas de funcionamiento</v>
      </c>
      <c r="F50" s="206" t="str">
        <f>Administrativa!F30</f>
        <v>Tecnología, y métodos antiguos, Vehículos con vida útil antigua o caducada</v>
      </c>
      <c r="G50" s="206">
        <f>Administrativa!G30</f>
        <v>0</v>
      </c>
      <c r="H50" s="235" t="str">
        <f>Administrativa!H30</f>
        <v>Retraso de la entrega de producto terminado </v>
      </c>
      <c r="I50" s="267" t="str">
        <f t="shared" si="0"/>
        <v>MAYOR</v>
      </c>
      <c r="J50" s="191">
        <f>Administrativa!J30</f>
        <v>4</v>
      </c>
      <c r="K50" s="71" t="str">
        <f t="shared" si="1"/>
        <v>MODERADO</v>
      </c>
      <c r="L50" s="191">
        <f>Administrativa!L30</f>
        <v>3</v>
      </c>
      <c r="M50" s="67" t="str">
        <f t="shared" si="2"/>
        <v>ALTA</v>
      </c>
      <c r="N50" s="268">
        <f t="shared" si="3"/>
        <v>12</v>
      </c>
      <c r="O50" s="250">
        <f>Administrativa!O30</f>
        <v>0</v>
      </c>
      <c r="P50" s="352">
        <f>Administrativa!P30</f>
        <v>0</v>
      </c>
      <c r="Q50" s="223" t="str">
        <f>Administrativa!Q30</f>
        <v>coordinador de transportes</v>
      </c>
    </row>
    <row r="51" spans="1:17" ht="106.5" customHeight="1" thickBot="1">
      <c r="A51" s="491">
        <v>6</v>
      </c>
      <c r="B51" s="563" t="s">
        <v>396</v>
      </c>
      <c r="C51" s="567" t="str">
        <f>'TIC''S'!C10</f>
        <v>Mantener, actualizar, proteger y brindar soporte a la infraestructura tecnológica abarcando software, hardware, red de potencia regulada y red de datos interna/externa de la Industria Licorera del Cauca.</v>
      </c>
      <c r="D51" s="356">
        <f>'TIC''S'!D10</f>
        <v>1</v>
      </c>
      <c r="E51" s="356" t="str">
        <f>'TIC''S'!E10</f>
        <v>Seguridad y acceso a la información (Perdida de información, robo información, hackers informáticos)</v>
      </c>
      <c r="F51" s="356" t="str">
        <f>'TIC''S'!F10</f>
        <v>método y mano de obra</v>
      </c>
      <c r="G51" s="356">
        <f>'TIC''S'!G10</f>
        <v>0</v>
      </c>
      <c r="H51" s="230" t="str">
        <f>'TIC''S'!H10</f>
        <v>perdida de información importante, suspensión de labores, incumplimiento de objetivos</v>
      </c>
      <c r="I51" s="263" t="str">
        <f t="shared" si="0"/>
        <v>CATASTROFICA</v>
      </c>
      <c r="J51" s="184">
        <f>'TIC''S'!J10</f>
        <v>5</v>
      </c>
      <c r="K51" s="67" t="str">
        <f t="shared" si="1"/>
        <v>IMPROBABLE</v>
      </c>
      <c r="L51" s="184">
        <f>'TIC''S'!L10</f>
        <v>1</v>
      </c>
      <c r="M51" s="67" t="str">
        <f t="shared" si="2"/>
        <v>BAJA</v>
      </c>
      <c r="N51" s="264">
        <f t="shared" si="3"/>
        <v>5</v>
      </c>
      <c r="O51" s="389" t="str">
        <f>'TIC''S'!O10</f>
        <v>políticas de seguridad informática, procedimiento para protección de datos capacitación y socialización sobre los riesgos de seguridad informática.</v>
      </c>
      <c r="P51" s="214" t="str">
        <f>'TIC''S'!P10</f>
        <v>contratar la tercerización de la seguridad informática y respaldar información en la nube</v>
      </c>
      <c r="Q51" s="557" t="s">
        <v>388</v>
      </c>
    </row>
    <row r="52" spans="1:17" ht="174.75" customHeight="1" thickBot="1">
      <c r="A52" s="471"/>
      <c r="B52" s="564"/>
      <c r="C52" s="568"/>
      <c r="D52" s="196">
        <f>'TIC''S'!D11</f>
        <v>2</v>
      </c>
      <c r="E52" s="357" t="str">
        <f>'TIC''S'!E11</f>
        <v>incumplimiento a los criterios de la sala de servidores(Daños físicos en los equipos).</v>
      </c>
      <c r="F52" s="357" t="str">
        <f>'TIC''S'!F11</f>
        <v>método y mano de obra</v>
      </c>
      <c r="G52" s="357">
        <f>'TIC''S'!G11</f>
        <v>0</v>
      </c>
      <c r="H52" s="231" t="str">
        <f>'TIC''S'!H11</f>
        <v>suspensión de labores, incumplimiento de objetivos, efectos legales</v>
      </c>
      <c r="I52" s="265" t="str">
        <f t="shared" si="0"/>
        <v>MAYOR</v>
      </c>
      <c r="J52" s="187">
        <f>'TIC''S'!J11</f>
        <v>4</v>
      </c>
      <c r="K52" s="70" t="str">
        <f t="shared" si="1"/>
        <v>RARO</v>
      </c>
      <c r="L52" s="187">
        <f>'TIC''S'!L11</f>
        <v>2</v>
      </c>
      <c r="M52" s="67" t="str">
        <f t="shared" si="2"/>
        <v>MODERADA</v>
      </c>
      <c r="N52" s="266">
        <f t="shared" si="3"/>
        <v>8</v>
      </c>
      <c r="O52" s="252" t="str">
        <f>'TIC''S'!O11</f>
        <v>Adecuar la sala de servidores según norma </v>
      </c>
      <c r="P52" s="217" t="str">
        <f>'TIC''S'!P11</f>
        <v>contratar la tercerización de la seguridad informática, adecuar cuarto para servidores.</v>
      </c>
      <c r="Q52" s="558"/>
    </row>
    <row r="53" spans="1:17" ht="152.25" customHeight="1" thickBot="1">
      <c r="A53" s="471"/>
      <c r="B53" s="564"/>
      <c r="C53" s="568"/>
      <c r="D53" s="196">
        <f>'TIC''S'!D12</f>
        <v>3</v>
      </c>
      <c r="E53" s="357" t="str">
        <f>'TIC''S'!E12</f>
        <v>backup (copias de seguridad)</v>
      </c>
      <c r="F53" s="357" t="str">
        <f>'TIC''S'!F12</f>
        <v>método</v>
      </c>
      <c r="G53" s="357">
        <f>'TIC''S'!G12</f>
        <v>0</v>
      </c>
      <c r="H53" s="231" t="str">
        <f>'TIC''S'!H12</f>
        <v>suspensión de labores, incumplimiento de objetivos, efectos legales</v>
      </c>
      <c r="I53" s="265" t="str">
        <f t="shared" si="0"/>
        <v>CATASTROFICA</v>
      </c>
      <c r="J53" s="187">
        <f>'TIC''S'!J12</f>
        <v>5</v>
      </c>
      <c r="K53" s="70" t="str">
        <f t="shared" si="1"/>
        <v>RARO</v>
      </c>
      <c r="L53" s="187">
        <f>'TIC''S'!L12</f>
        <v>2</v>
      </c>
      <c r="M53" s="67" t="str">
        <f t="shared" si="2"/>
        <v>ALTA</v>
      </c>
      <c r="N53" s="266">
        <f t="shared" si="3"/>
        <v>10</v>
      </c>
      <c r="O53" s="252" t="str">
        <f>'TIC''S'!O12</f>
        <v>Procedimiento para soporte, actualización y mantenimiento de Hardware y Software, administración y mantenimiento de Sistemas de Información y bases de datos, Procedimiento para soporte de red de datos, voz y eléctrica.</v>
      </c>
      <c r="P53" s="217" t="str">
        <f>'TIC''S'!P12</f>
        <v>contratar la tercerización de la seguridad informática respaldo de nube.</v>
      </c>
      <c r="Q53" s="558"/>
    </row>
    <row r="54" spans="1:17" ht="152.25" customHeight="1" thickBot="1">
      <c r="A54" s="471"/>
      <c r="B54" s="564"/>
      <c r="C54" s="568"/>
      <c r="D54" s="196">
        <f>'TIC''S'!D13</f>
        <v>4</v>
      </c>
      <c r="E54" s="357" t="str">
        <f>'TIC''S'!E13</f>
        <v>Daños físicos en los equipos</v>
      </c>
      <c r="F54" s="357" t="str">
        <f>'TIC''S'!F13</f>
        <v>Método, mano de obra y maquinaria</v>
      </c>
      <c r="G54" s="357">
        <f>'TIC''S'!G13</f>
        <v>0</v>
      </c>
      <c r="H54" s="231" t="str">
        <f>'TIC''S'!H13</f>
        <v>Suspensión de labores, incumplimiento de objetivos y perdida de información</v>
      </c>
      <c r="I54" s="265" t="str">
        <f t="shared" si="0"/>
        <v>MODERADO</v>
      </c>
      <c r="J54" s="187">
        <f>'TIC''S'!J13</f>
        <v>3</v>
      </c>
      <c r="K54" s="70" t="str">
        <f t="shared" si="1"/>
        <v>CASI CIERTO</v>
      </c>
      <c r="L54" s="187">
        <f>'TIC''S'!L13</f>
        <v>5</v>
      </c>
      <c r="M54" s="67" t="str">
        <f t="shared" si="2"/>
        <v>EXTREMA</v>
      </c>
      <c r="N54" s="266">
        <f t="shared" si="3"/>
        <v>15</v>
      </c>
      <c r="O54" s="252" t="str">
        <f>'TIC''S'!O13</f>
        <v>Mantenimiento preventivo, aplicación de las políticas de seguridad informática y capacitación de personal en la ILC.</v>
      </c>
      <c r="P54" s="217" t="str">
        <f>'TIC''S'!P13</f>
        <v>mantenimiento correctivo y reemplazado de equipo después de un análisis de causa.</v>
      </c>
      <c r="Q54" s="558"/>
    </row>
    <row r="55" spans="1:17" ht="152.25" customHeight="1" thickBot="1">
      <c r="A55" s="472"/>
      <c r="B55" s="565"/>
      <c r="C55" s="569"/>
      <c r="D55" s="390">
        <f>'TIC''S'!D14</f>
        <v>5</v>
      </c>
      <c r="E55" s="358" t="str">
        <f>'TIC''S'!E14</f>
        <v>caídas del sistema y red</v>
      </c>
      <c r="F55" s="358" t="str">
        <f>'TIC''S'!F14</f>
        <v>maquinaria </v>
      </c>
      <c r="G55" s="358" t="str">
        <f>'TIC''S'!G14</f>
        <v>fallas por parte del proveedor</v>
      </c>
      <c r="H55" s="232" t="str">
        <f>'TIC''S'!H14</f>
        <v>suspensión de labores, incumplimiento de objetivos y fallo en la presentación de informes a entes de control externo.</v>
      </c>
      <c r="I55" s="267" t="str">
        <f t="shared" si="0"/>
        <v>MODERADO</v>
      </c>
      <c r="J55" s="191">
        <f>'TIC''S'!J14</f>
        <v>3</v>
      </c>
      <c r="K55" s="71" t="str">
        <f t="shared" si="1"/>
        <v>MODERADO</v>
      </c>
      <c r="L55" s="191">
        <f>'TIC''S'!L14</f>
        <v>3</v>
      </c>
      <c r="M55" s="302" t="str">
        <f t="shared" si="2"/>
        <v>MODERADA</v>
      </c>
      <c r="N55" s="268">
        <f t="shared" si="3"/>
        <v>9</v>
      </c>
      <c r="O55" s="253" t="str">
        <f>'TIC''S'!O14</f>
        <v>mantenimiento preventivo, aplicación de las políticas de seguridad informática y capacitación de personal en la ILC </v>
      </c>
      <c r="P55" s="224" t="str">
        <f>'TIC''S'!P14</f>
        <v>Mantenimiento correctivo y proveedores de servicio alternativos</v>
      </c>
      <c r="Q55" s="559"/>
    </row>
    <row r="56" spans="1:17" ht="133.5" customHeight="1" thickBot="1">
      <c r="A56" s="483">
        <v>7</v>
      </c>
      <c r="B56" s="548" t="s">
        <v>395</v>
      </c>
      <c r="C56" s="544" t="str">
        <f>'Evaluación, Ctrl y Mejoramiento'!C8</f>
        <v>Realizar la evaluación de la gestión institucional del cumplimiento de los requisitos del Sistema Integrado Gestión MECI-Calidad salud y seguridad en el trabajo MPGV2, mediante la aplicación de herramientas que permitan contribuir al cumplimiento y fortalecimiento la Misión y los Objetivos institucionales.</v>
      </c>
      <c r="D56" s="353">
        <f>'Evaluación, Ctrl y Mejoramiento'!D8</f>
        <v>1</v>
      </c>
      <c r="E56" s="353" t="str">
        <f>'Evaluación, Ctrl y Mejoramiento'!E8</f>
        <v>No entregar los informes de ley oportunamente.</v>
      </c>
      <c r="F56" s="353" t="str">
        <f>'Evaluación, Ctrl y Mejoramiento'!F8</f>
        <v>método y mano de obra</v>
      </c>
      <c r="G56" s="353">
        <f>'Evaluación, Ctrl y Mejoramiento'!G8</f>
        <v>0</v>
      </c>
      <c r="H56" s="238" t="str">
        <f>'Evaluación, Ctrl y Mejoramiento'!H8</f>
        <v>Sanciones Disciplinarias y fiscales para la institución </v>
      </c>
      <c r="I56" s="263" t="str">
        <f t="shared" si="0"/>
        <v>MAYOR</v>
      </c>
      <c r="J56" s="150">
        <f>'Evaluación, Ctrl y Mejoramiento'!J8</f>
        <v>4</v>
      </c>
      <c r="K56" s="67" t="str">
        <f t="shared" si="1"/>
        <v>CASI CIERTO</v>
      </c>
      <c r="L56" s="150">
        <f>'Evaluación, Ctrl y Mejoramiento'!L8</f>
        <v>5</v>
      </c>
      <c r="M56" s="67" t="str">
        <f t="shared" si="2"/>
        <v>EXTREMA</v>
      </c>
      <c r="N56" s="264">
        <f t="shared" si="3"/>
        <v>20</v>
      </c>
      <c r="O56" s="254" t="str">
        <f>'Evaluación, Ctrl y Mejoramiento'!O8</f>
        <v>Elaborar de cronograma y Consultar constantemente la información que la ley exige para percatarse de posibles cambios en las fechas de entrega </v>
      </c>
      <c r="P56" s="73" t="str">
        <f>'Evaluación, Ctrl y Mejoramiento'!P8</f>
        <v>Análisis de causa para realizar informes que salvaguarden intereses de funcionarios de la Institución.</v>
      </c>
      <c r="Q56" s="547" t="s">
        <v>351</v>
      </c>
    </row>
    <row r="57" spans="1:17" ht="133.5" customHeight="1" thickBot="1">
      <c r="A57" s="560"/>
      <c r="B57" s="549"/>
      <c r="C57" s="539"/>
      <c r="D57" s="354">
        <f>'Evaluación, Ctrl y Mejoramiento'!D9</f>
        <v>2</v>
      </c>
      <c r="E57" s="354" t="str">
        <f>'Evaluación, Ctrl y Mejoramiento'!E9</f>
        <v>Incumplimiento del cronograma de auditorias</v>
      </c>
      <c r="F57" s="354" t="str">
        <f>'Evaluación, Ctrl y Mejoramiento'!F9</f>
        <v>Falta de tiempo y compromiso por parte del recurso humano</v>
      </c>
      <c r="G57" s="354">
        <f>'Evaluación, Ctrl y Mejoramiento'!G9</f>
        <v>0</v>
      </c>
      <c r="H57" s="239" t="str">
        <f>'Evaluación, Ctrl y Mejoramiento'!H9</f>
        <v>No identificar acciones que conlleven a la oportunidad de mejora de la institución</v>
      </c>
      <c r="I57" s="265" t="str">
        <f t="shared" si="0"/>
        <v>MODERADO</v>
      </c>
      <c r="J57" s="173">
        <f>'Evaluación, Ctrl y Mejoramiento'!J9</f>
        <v>3</v>
      </c>
      <c r="K57" s="70" t="str">
        <f t="shared" si="1"/>
        <v>PROBABLE</v>
      </c>
      <c r="L57" s="173">
        <f>'Evaluación, Ctrl y Mejoramiento'!L9</f>
        <v>4</v>
      </c>
      <c r="M57" s="67" t="str">
        <f t="shared" si="2"/>
        <v>ALTA</v>
      </c>
      <c r="N57" s="266">
        <f t="shared" si="3"/>
        <v>12</v>
      </c>
      <c r="O57" s="255" t="str">
        <f>'Evaluación, Ctrl y Mejoramiento'!O9</f>
        <v>socialización de auditorias planeadas, y firma de actas de compromiso para el cumplimiento del cronograma.</v>
      </c>
      <c r="P57" s="75" t="str">
        <f>'Evaluación, Ctrl y Mejoramiento'!P9</f>
        <v>reprogramación de auditorias manteniendo su vigencia.</v>
      </c>
      <c r="Q57" s="542"/>
    </row>
    <row r="58" spans="1:17" ht="133.5" customHeight="1" thickBot="1">
      <c r="A58" s="560"/>
      <c r="B58" s="549"/>
      <c r="C58" s="539"/>
      <c r="D58" s="354">
        <f>'Evaluación, Ctrl y Mejoramiento'!D10</f>
        <v>3</v>
      </c>
      <c r="E58" s="354" t="str">
        <f>'Evaluación, Ctrl y Mejoramiento'!E10</f>
        <v>Ausencia de cultura de autocontrol</v>
      </c>
      <c r="F58" s="354" t="str">
        <f>'Evaluación, Ctrl y Mejoramiento'!F10</f>
        <v>método y mano de obra</v>
      </c>
      <c r="G58" s="354">
        <f>'Evaluación, Ctrl y Mejoramiento'!G10</f>
        <v>0</v>
      </c>
      <c r="H58" s="239" t="str">
        <f>'Evaluación, Ctrl y Mejoramiento'!H10</f>
        <v>incumplimiento y desviación de los objetivos propuestos</v>
      </c>
      <c r="I58" s="265" t="str">
        <f t="shared" si="0"/>
        <v>MENOR</v>
      </c>
      <c r="J58" s="173">
        <f>'Evaluación, Ctrl y Mejoramiento'!J10</f>
        <v>2</v>
      </c>
      <c r="K58" s="70" t="str">
        <f t="shared" si="1"/>
        <v>MODERADO</v>
      </c>
      <c r="L58" s="173">
        <f>'Evaluación, Ctrl y Mejoramiento'!L10</f>
        <v>3</v>
      </c>
      <c r="M58" s="67" t="str">
        <f t="shared" si="2"/>
        <v>BAJA</v>
      </c>
      <c r="N58" s="266">
        <f t="shared" si="3"/>
        <v>6</v>
      </c>
      <c r="O58" s="255" t="str">
        <f>'Evaluación, Ctrl y Mejoramiento'!O10</f>
        <v>incentivar a los lideres a través de comités MECI para el autocontrol en cada una de sus actividades.</v>
      </c>
      <c r="P58" s="75" t="str">
        <f>'Evaluación, Ctrl y Mejoramiento'!P10</f>
        <v>auditorias internas</v>
      </c>
      <c r="Q58" s="542"/>
    </row>
    <row r="59" spans="1:17" ht="133.5" customHeight="1" thickBot="1">
      <c r="A59" s="560"/>
      <c r="B59" s="549"/>
      <c r="C59" s="539"/>
      <c r="D59" s="354">
        <f>'Evaluación, Ctrl y Mejoramiento'!D11</f>
        <v>4</v>
      </c>
      <c r="E59" s="354" t="str">
        <f>'Evaluación, Ctrl y Mejoramiento'!E11</f>
        <v>Perdida de Información  </v>
      </c>
      <c r="F59" s="354" t="str">
        <f>'Evaluación, Ctrl y Mejoramiento'!F11</f>
        <v>método  </v>
      </c>
      <c r="G59" s="354">
        <f>'Evaluación, Ctrl y Mejoramiento'!G11</f>
        <v>0</v>
      </c>
      <c r="H59" s="239" t="str">
        <f>'Evaluación, Ctrl y Mejoramiento'!H11</f>
        <v>Sanciones Disciplinarias y fiscales para la institución </v>
      </c>
      <c r="I59" s="265" t="str">
        <f t="shared" si="0"/>
        <v>MODERADO</v>
      </c>
      <c r="J59" s="173">
        <f>'Evaluación, Ctrl y Mejoramiento'!J11</f>
        <v>3</v>
      </c>
      <c r="K59" s="70" t="str">
        <f t="shared" si="1"/>
        <v>MODERADO</v>
      </c>
      <c r="L59" s="173">
        <f>'Evaluación, Ctrl y Mejoramiento'!L11</f>
        <v>3</v>
      </c>
      <c r="M59" s="67" t="str">
        <f t="shared" si="2"/>
        <v>MODERADA</v>
      </c>
      <c r="N59" s="266">
        <f t="shared" si="3"/>
        <v>9</v>
      </c>
      <c r="O59" s="255" t="str">
        <f>'Evaluación, Ctrl y Mejoramiento'!O11</f>
        <v>Cumplir con las tablas de retención documental, solicitar capacitación de utilización de herramienta tecnológica sevenet.</v>
      </c>
      <c r="P59" s="75" t="str">
        <f>'Evaluación, Ctrl y Mejoramiento'!P11</f>
        <v>Acudir Archivo Histórico De La Empresa, reconstruir información con titulares y empleados competentes</v>
      </c>
      <c r="Q59" s="542"/>
    </row>
    <row r="60" spans="1:17" ht="101.25" customHeight="1" thickBot="1">
      <c r="A60" s="484"/>
      <c r="B60" s="550"/>
      <c r="C60" s="540"/>
      <c r="D60" s="355">
        <f>'Evaluación, Ctrl y Mejoramiento'!D12</f>
        <v>5</v>
      </c>
      <c r="E60" s="355" t="str">
        <f>'Evaluación, Ctrl y Mejoramiento'!E12</f>
        <v>Incumplimiento a requisitos de ley relacionados con las auditorias de control interno</v>
      </c>
      <c r="F60" s="355" t="str">
        <f>'Evaluación, Ctrl y Mejoramiento'!F12</f>
        <v>método</v>
      </c>
      <c r="G60" s="355">
        <f>'Evaluación, Ctrl y Mejoramiento'!G12</f>
        <v>0</v>
      </c>
      <c r="H60" s="240" t="str">
        <f>'Evaluación, Ctrl y Mejoramiento'!H12</f>
        <v>Multas y Sanciones por parte de los Entes de Control</v>
      </c>
      <c r="I60" s="267" t="str">
        <f t="shared" si="0"/>
        <v>MODERADO</v>
      </c>
      <c r="J60" s="142">
        <f>'Evaluación, Ctrl y Mejoramiento'!J12</f>
        <v>3</v>
      </c>
      <c r="K60" s="71" t="str">
        <f t="shared" si="1"/>
        <v>MODERADO</v>
      </c>
      <c r="L60" s="142">
        <f>'Evaluación, Ctrl y Mejoramiento'!L12</f>
        <v>3</v>
      </c>
      <c r="M60" s="67" t="str">
        <f t="shared" si="2"/>
        <v>MODERADA</v>
      </c>
      <c r="N60" s="268">
        <f t="shared" si="3"/>
        <v>9</v>
      </c>
      <c r="O60" s="256" t="str">
        <f>'Evaluación, Ctrl y Mejoramiento'!O12</f>
        <v>realizar programación y plan de auditorias internas de control interno, procedimientos y registros de auditoria  interna.</v>
      </c>
      <c r="P60" s="108" t="str">
        <f>'Evaluación, Ctrl y Mejoramiento'!P12</f>
        <v>Acciones correctivas, seguimiento alas acciones correctivas.</v>
      </c>
      <c r="Q60" s="543"/>
    </row>
    <row r="61" spans="1:17" ht="105" customHeight="1" thickBot="1">
      <c r="A61" s="483">
        <v>8</v>
      </c>
      <c r="B61" s="548" t="s">
        <v>400</v>
      </c>
      <c r="C61" s="501" t="str">
        <f>Planeación!C8</f>
        <v>Definir, coordinar los lineamientos y criterios para la formulación, ejecución y evaluación de los planes, programas y proyectos de la organización.</v>
      </c>
      <c r="D61" s="353">
        <f>Planeación!D8</f>
        <v>1</v>
      </c>
      <c r="E61" s="353" t="str">
        <f>Planeación!E8</f>
        <v>Incumplimiento en la entrega de informes a requerimientos de los entes de control</v>
      </c>
      <c r="F61" s="353" t="str">
        <f>Planeación!F8</f>
        <v>método, uso de herramientas tecnológicas.</v>
      </c>
      <c r="G61" s="353">
        <f>Planeación!G8</f>
        <v>0</v>
      </c>
      <c r="H61" s="238" t="str">
        <f>Planeación!H8</f>
        <v>sanciones</v>
      </c>
      <c r="I61" s="263" t="str">
        <f t="shared" si="0"/>
        <v>MAYOR</v>
      </c>
      <c r="J61" s="150">
        <f>Planeación!J8</f>
        <v>4</v>
      </c>
      <c r="K61" s="67" t="str">
        <f t="shared" si="1"/>
        <v>PROBABLE</v>
      </c>
      <c r="L61" s="150">
        <f>Planeación!L8</f>
        <v>4</v>
      </c>
      <c r="M61" s="67" t="str">
        <f t="shared" si="2"/>
        <v>EXTREMA</v>
      </c>
      <c r="N61" s="264">
        <f t="shared" si="3"/>
        <v>16</v>
      </c>
      <c r="O61" s="254" t="str">
        <f>Planeación!O8</f>
        <v>Revisión diaria de la pagina web de los Entes de Control</v>
      </c>
      <c r="P61" s="73" t="str">
        <f>Planeación!P8</f>
        <v>establecer cronograma de presentación de informes a entes de control anual y seguimiento con los jefes de proceso.</v>
      </c>
      <c r="Q61" s="276" t="str">
        <f>Planeación!Q8</f>
        <v>jefe de división planeación</v>
      </c>
    </row>
    <row r="62" spans="1:17" ht="120.75" customHeight="1" thickBot="1">
      <c r="A62" s="560"/>
      <c r="B62" s="549"/>
      <c r="C62" s="561"/>
      <c r="D62" s="354">
        <f>Planeación!D9</f>
        <v>2</v>
      </c>
      <c r="E62" s="354" t="str">
        <f>Planeación!E9</f>
        <v>ineficiencia en las actividades misionales de la organización.</v>
      </c>
      <c r="F62" s="354" t="str">
        <f>Planeación!F9</f>
        <v>método y fallo de comunicación</v>
      </c>
      <c r="G62" s="354">
        <f>Planeación!G9</f>
        <v>0</v>
      </c>
      <c r="H62" s="239" t="str">
        <f>Planeación!H9</f>
        <v>cierre de operaciones o terminación de la actividad comercial.</v>
      </c>
      <c r="I62" s="265" t="str">
        <f t="shared" si="0"/>
        <v>CATASTROFICA</v>
      </c>
      <c r="J62" s="173">
        <f>Planeación!J9</f>
        <v>5</v>
      </c>
      <c r="K62" s="70" t="str">
        <f t="shared" si="1"/>
        <v>MODERADO</v>
      </c>
      <c r="L62" s="173">
        <f>Planeación!L9</f>
        <v>3</v>
      </c>
      <c r="M62" s="67" t="str">
        <f t="shared" si="2"/>
        <v>EXTREMA</v>
      </c>
      <c r="N62" s="266">
        <f t="shared" si="3"/>
        <v>15</v>
      </c>
      <c r="O62" s="255" t="str">
        <f>Planeación!O9</f>
        <v>Seguimiento estadístico de ventas y consumo a través de estudios propios y contratados.</v>
      </c>
      <c r="P62" s="75" t="str">
        <f>Planeación!P9</f>
        <v>Crear nuevas estrategias de mercadeo y creación de mesas de trabajo</v>
      </c>
      <c r="Q62" s="277" t="str">
        <f>Planeación!Q9</f>
        <v>jefe de planeación</v>
      </c>
    </row>
    <row r="63" spans="1:17" ht="120.75" customHeight="1" thickBot="1">
      <c r="A63" s="560"/>
      <c r="B63" s="549"/>
      <c r="C63" s="561"/>
      <c r="D63" s="354">
        <f>Planeación!D10</f>
        <v>3</v>
      </c>
      <c r="E63" s="354" t="str">
        <f>Planeación!E10</f>
        <v>Incumplimiento de subir los formatos solicitados por la Contraloría a la
plataforma SIA.</v>
      </c>
      <c r="F63" s="354" t="str">
        <f>Planeación!F10</f>
        <v>método  </v>
      </c>
      <c r="G63" s="354">
        <f>Planeación!G10</f>
        <v>0</v>
      </c>
      <c r="H63" s="239" t="str">
        <f>Planeación!H10</f>
        <v>sanciones </v>
      </c>
      <c r="I63" s="265" t="str">
        <f t="shared" si="0"/>
        <v>CATASTROFICA</v>
      </c>
      <c r="J63" s="173">
        <f>Planeación!J10</f>
        <v>5</v>
      </c>
      <c r="K63" s="70" t="str">
        <f t="shared" si="1"/>
        <v>RARO</v>
      </c>
      <c r="L63" s="173">
        <f>Planeación!L10</f>
        <v>2</v>
      </c>
      <c r="M63" s="67" t="str">
        <f t="shared" si="2"/>
        <v>ALTA</v>
      </c>
      <c r="N63" s="266">
        <f t="shared" si="3"/>
        <v>10</v>
      </c>
      <c r="O63" s="255" t="str">
        <f>Planeación!O10</f>
        <v>seguimiento a las paginas de los entes de control y capacitaciones.</v>
      </c>
      <c r="P63" s="75" t="str">
        <f>Planeación!P10</f>
        <v>suscripción de planes de mejoramiento ante el ente control, reinducción y socialización de fallas</v>
      </c>
      <c r="Q63" s="277" t="str">
        <f>Planeación!Q10</f>
        <v>jefe de planeación</v>
      </c>
    </row>
    <row r="64" spans="1:17" ht="120.75" customHeight="1" thickBot="1">
      <c r="A64" s="560"/>
      <c r="B64" s="549"/>
      <c r="C64" s="561"/>
      <c r="D64" s="354">
        <f>Planeación!D11</f>
        <v>4</v>
      </c>
      <c r="E64" s="354" t="str">
        <f>Planeación!E11</f>
        <v>Mapa de Riesgos institucional sin actualizar.</v>
      </c>
      <c r="F64" s="354" t="str">
        <f>Planeación!F11</f>
        <v>método</v>
      </c>
      <c r="G64" s="354">
        <f>Planeación!G11</f>
        <v>0</v>
      </c>
      <c r="H64" s="239" t="str">
        <f>Planeación!H11</f>
        <v>Fallas en el mejoramiento continuo de la organización, ineficacia del seguimiento a los riesgos institucionales e incumplimiento en la política de riesgos institucionales</v>
      </c>
      <c r="I64" s="265" t="str">
        <f t="shared" si="0"/>
        <v>MODERADO</v>
      </c>
      <c r="J64" s="173">
        <f>Planeación!J11</f>
        <v>3</v>
      </c>
      <c r="K64" s="70" t="str">
        <f t="shared" si="1"/>
        <v>MODERADO</v>
      </c>
      <c r="L64" s="173">
        <f>Planeación!L11</f>
        <v>3</v>
      </c>
      <c r="M64" s="67" t="str">
        <f t="shared" si="2"/>
        <v>MODERADA</v>
      </c>
      <c r="N64" s="266">
        <f t="shared" si="3"/>
        <v>9</v>
      </c>
      <c r="O64" s="255" t="str">
        <f>Planeación!O11</f>
        <v>capacitación y socialización a los jefes de procesos sobre la gestión de riesgos.</v>
      </c>
      <c r="P64" s="75" t="str">
        <f>Planeación!P11</f>
        <v>reinducción para jefes de procesos</v>
      </c>
      <c r="Q64" s="277" t="str">
        <f>Planeación!Q11</f>
        <v>jefe de planeación</v>
      </c>
    </row>
    <row r="65" spans="1:17" ht="120.75" customHeight="1" thickBot="1">
      <c r="A65" s="484"/>
      <c r="B65" s="550"/>
      <c r="C65" s="502"/>
      <c r="D65" s="355">
        <f>Planeación!D12</f>
        <v>3</v>
      </c>
      <c r="E65" s="355" t="str">
        <f>Planeación!E12</f>
        <v>No efectuar el seguimiento de los planes, programas y proyectos de la ILC.</v>
      </c>
      <c r="F65" s="355" t="str">
        <f>Planeación!F12</f>
        <v>método</v>
      </c>
      <c r="G65" s="355">
        <f>Planeación!G12</f>
        <v>0</v>
      </c>
      <c r="H65" s="240" t="str">
        <f>Planeación!H12</f>
        <v>desorden administrativo, falla en la comunicación interna.</v>
      </c>
      <c r="I65" s="267" t="str">
        <f t="shared" si="0"/>
        <v>MODERADO</v>
      </c>
      <c r="J65" s="142">
        <f>Planeación!J12</f>
        <v>3</v>
      </c>
      <c r="K65" s="71" t="str">
        <f t="shared" si="1"/>
        <v>MODERADO</v>
      </c>
      <c r="L65" s="142">
        <f>Planeación!L12</f>
        <v>3</v>
      </c>
      <c r="M65" s="67" t="str">
        <f t="shared" si="2"/>
        <v>MODERADA</v>
      </c>
      <c r="N65" s="268">
        <f t="shared" si="3"/>
        <v>9</v>
      </c>
      <c r="O65" s="256" t="str">
        <f>Planeación!O12</f>
        <v>recopilando información de cada área y cotejar con los planes de acción anuales</v>
      </c>
      <c r="P65" s="108" t="str">
        <f>Planeación!P12</f>
        <v>realizar plan de mejoramiento y cronograma de actividades.</v>
      </c>
      <c r="Q65" s="278">
        <f>Planeación!Q12</f>
        <v>0</v>
      </c>
    </row>
    <row r="66" spans="1:19" ht="132" customHeight="1" thickBot="1">
      <c r="A66" s="491">
        <v>9</v>
      </c>
      <c r="B66" s="548" t="s">
        <v>398</v>
      </c>
      <c r="C66" s="544" t="str">
        <f>'Direccionamiento Institucional'!C10</f>
        <v>Establecer las directrices y lineamientos a nivel gerencial para toda la organización.</v>
      </c>
      <c r="D66" s="198">
        <f>'Direccionamiento Institucional'!D10</f>
        <v>1</v>
      </c>
      <c r="E66" s="198" t="str">
        <f>'Direccionamiento Institucional'!E10</f>
        <v>paro sindical</v>
      </c>
      <c r="F66" s="198" t="str">
        <f>'Direccionamiento Institucional'!F10</f>
        <v>metodo</v>
      </c>
      <c r="G66" s="198">
        <f>'Direccionamiento Institucional'!G10</f>
        <v>0</v>
      </c>
      <c r="H66" s="233" t="str">
        <f>'Direccionamiento Institucional'!H10</f>
        <v>ineficiencia en las operaciones</v>
      </c>
      <c r="I66" s="263" t="str">
        <f>IF(J66=1,"INSIGNIFICANTE",IF(J66=2,"MENOR",IF(J66=3,"MODERADO",IF(J66=4,"MAYOR",IF(J66=5,"CATASTROFICA"," ")))))</f>
        <v>MAYOR</v>
      </c>
      <c r="J66" s="184">
        <f>'Direccionamiento Institucional'!J10</f>
        <v>4</v>
      </c>
      <c r="K66" s="67" t="str">
        <f t="shared" si="1"/>
        <v>MODERADO</v>
      </c>
      <c r="L66" s="184">
        <f>'Direccionamiento Institucional'!L10</f>
        <v>3</v>
      </c>
      <c r="M66" s="67" t="str">
        <f t="shared" si="2"/>
        <v>ALTA</v>
      </c>
      <c r="N66" s="264">
        <f>J66*L66</f>
        <v>12</v>
      </c>
      <c r="O66" s="186" t="str">
        <f>'Direccionamiento Institucional'!O10</f>
        <v>Manejo Adecaudo de conflictos laborales, Cumplimiento de la convención</v>
      </c>
      <c r="P66" s="356" t="str">
        <f>'Direccionamiento Institucional'!P10</f>
        <v>seguir el intructivo de ley para huelgas y jurisprudencia para paros </v>
      </c>
      <c r="Q66" s="547" t="s">
        <v>357</v>
      </c>
      <c r="S66" s="161"/>
    </row>
    <row r="67" spans="1:17" ht="120.75" customHeight="1" thickBot="1">
      <c r="A67" s="471"/>
      <c r="B67" s="549"/>
      <c r="C67" s="539"/>
      <c r="D67" s="205">
        <f>'Direccionamiento Institucional'!D11</f>
        <v>2</v>
      </c>
      <c r="E67" s="205" t="str">
        <f>'Direccionamiento Institucional'!E11</f>
        <v>Cierrre de la organización</v>
      </c>
      <c r="F67" s="205" t="str">
        <f>'Direccionamiento Institucional'!F11</f>
        <v>metodo</v>
      </c>
      <c r="G67" s="205">
        <f>'Direccionamiento Institucional'!G11</f>
        <v>0</v>
      </c>
      <c r="H67" s="234" t="str">
        <f>'Direccionamiento Institucional'!H11</f>
        <v>Perdida Económica para el Departamento Cauca y dejar de percibir recursos económicos para la salud y la educación.</v>
      </c>
      <c r="I67" s="265" t="str">
        <f t="shared" si="0"/>
        <v>CATASTROFICA</v>
      </c>
      <c r="J67" s="187">
        <f>'Direccionamiento Institucional'!J11</f>
        <v>5</v>
      </c>
      <c r="K67" s="70" t="str">
        <f t="shared" si="1"/>
        <v>MODERADO</v>
      </c>
      <c r="L67" s="187">
        <f>'Direccionamiento Institucional'!L11</f>
        <v>3</v>
      </c>
      <c r="M67" s="67" t="str">
        <f t="shared" si="2"/>
        <v>EXTREMA</v>
      </c>
      <c r="N67" s="274">
        <f t="shared" si="3"/>
        <v>15</v>
      </c>
      <c r="O67" s="194" t="str">
        <f>'Direccionamiento Institucional'!O11</f>
        <v>seguimiento y medicion al plan estrategico institucional.</v>
      </c>
      <c r="P67" s="357" t="str">
        <f>'Direccionamiento Institucional'!P11</f>
        <v>N/A</v>
      </c>
      <c r="Q67" s="542"/>
    </row>
    <row r="68" spans="1:17" ht="120.75" customHeight="1" thickBot="1">
      <c r="A68" s="471"/>
      <c r="B68" s="549"/>
      <c r="C68" s="539"/>
      <c r="D68" s="205">
        <f>'Direccionamiento Institucional'!D12</f>
        <v>3</v>
      </c>
      <c r="E68" s="205" t="str">
        <f>'Direccionamiento Institucional'!E12</f>
        <v>revision por la direccion al sistema de gestion de calidad</v>
      </c>
      <c r="F68" s="205" t="str">
        <f>'Direccionamiento Institucional'!F12</f>
        <v>metodo</v>
      </c>
      <c r="G68" s="205">
        <f>'Direccionamiento Institucional'!G12</f>
        <v>0</v>
      </c>
      <c r="H68" s="234" t="str">
        <f>'Direccionamiento Institucional'!H12</f>
        <v>incumplimiento a los objetivos estrategicos, metas establecidas en el plan estrategico</v>
      </c>
      <c r="I68" s="265" t="str">
        <f t="shared" si="0"/>
        <v>MAYOR</v>
      </c>
      <c r="J68" s="187">
        <f>'Direccionamiento Institucional'!J12</f>
        <v>4</v>
      </c>
      <c r="K68" s="70" t="str">
        <f t="shared" si="1"/>
        <v>RARO</v>
      </c>
      <c r="L68" s="187">
        <f>'Direccionamiento Institucional'!L12</f>
        <v>2</v>
      </c>
      <c r="M68" s="67" t="str">
        <f t="shared" si="2"/>
        <v>MODERADA</v>
      </c>
      <c r="N68" s="274">
        <f t="shared" si="3"/>
        <v>8</v>
      </c>
      <c r="O68" s="194" t="str">
        <f>'Direccionamiento Institucional'!O12</f>
        <v>acta de revision por la direccion, auditorias internas ,bsc(balance score card)</v>
      </c>
      <c r="P68" s="357" t="str">
        <f>'Direccionamiento Institucional'!P12</f>
        <v>plan de accion</v>
      </c>
      <c r="Q68" s="542"/>
    </row>
    <row r="69" spans="1:17" ht="120.75" customHeight="1" thickBot="1">
      <c r="A69" s="472"/>
      <c r="B69" s="550"/>
      <c r="C69" s="540"/>
      <c r="D69" s="206">
        <f>'Direccionamiento Institucional'!D13</f>
        <v>4</v>
      </c>
      <c r="E69" s="206" t="str">
        <f>'Direccionamiento Institucional'!E13</f>
        <v>plan de compras , plan de mercadeo , presupuesto</v>
      </c>
      <c r="F69" s="206" t="str">
        <f>'Direccionamiento Institucional'!F13</f>
        <v>metodo</v>
      </c>
      <c r="G69" s="206">
        <f>'Direccionamiento Institucional'!G13</f>
        <v>0</v>
      </c>
      <c r="H69" s="235" t="str">
        <f>'Direccionamiento Institucional'!H13</f>
        <v>no cumplir con los objetivos ,metas establecidas en el plan estrategico.</v>
      </c>
      <c r="I69" s="267" t="str">
        <f t="shared" si="0"/>
        <v>MAYOR</v>
      </c>
      <c r="J69" s="191">
        <f>'Direccionamiento Institucional'!J13</f>
        <v>4</v>
      </c>
      <c r="K69" s="71" t="str">
        <f t="shared" si="1"/>
        <v>RARO</v>
      </c>
      <c r="L69" s="191">
        <f>'Direccionamiento Institucional'!L13</f>
        <v>2</v>
      </c>
      <c r="M69" s="67" t="str">
        <f t="shared" si="2"/>
        <v>MODERADA</v>
      </c>
      <c r="N69" s="275">
        <f t="shared" si="3"/>
        <v>8</v>
      </c>
      <c r="O69" s="195" t="str">
        <f>'Direccionamiento Institucional'!O13</f>
        <v>plan de mercadeo, plan de compras, presupuesto</v>
      </c>
      <c r="P69" s="358" t="str">
        <f>'Direccionamiento Institucional'!P13</f>
        <v>realizar los planes de mercadeo, compras y presupuesto antes de 31 de diciembre  del año presente.</v>
      </c>
      <c r="Q69" s="543"/>
    </row>
    <row r="70" spans="1:17" ht="120.75" customHeight="1" thickBot="1">
      <c r="A70" s="491">
        <v>10</v>
      </c>
      <c r="B70" s="551" t="s">
        <v>295</v>
      </c>
      <c r="C70" s="554" t="str">
        <f>'gestion de calidad'!C11</f>
        <v>Implementar, revisar y mantener el Sistema de Gestión de Calidad, en función de la misión de la empresa, el mejoramiento continuo y la satisfacción de los clientes y los Grupos de Interés.</v>
      </c>
      <c r="D70" s="356">
        <f>'gestion de calidad'!D11</f>
        <v>1</v>
      </c>
      <c r="E70" s="356" t="str">
        <f>'gestion de calidad'!E11</f>
        <v>Información documentada</v>
      </c>
      <c r="F70" s="356" t="str">
        <f>'gestion de calidad'!F11</f>
        <v>método</v>
      </c>
      <c r="G70" s="356">
        <f>'gestion de calidad'!G11</f>
        <v>0</v>
      </c>
      <c r="H70" s="230" t="str">
        <f>'gestion de calidad'!H11</f>
        <v>suspensión temporal de la certificación ISO 9001</v>
      </c>
      <c r="I70" s="263" t="str">
        <f t="shared" si="0"/>
        <v>MAYOR</v>
      </c>
      <c r="J70" s="356">
        <f>'gestion de calidad'!J11</f>
        <v>4</v>
      </c>
      <c r="K70" s="67" t="str">
        <f t="shared" si="1"/>
        <v>RARO</v>
      </c>
      <c r="L70" s="356">
        <f>'gestion de calidad'!L11</f>
        <v>2</v>
      </c>
      <c r="M70" s="67" t="str">
        <f t="shared" si="2"/>
        <v>MODERADA</v>
      </c>
      <c r="N70" s="273">
        <f t="shared" si="3"/>
        <v>8</v>
      </c>
      <c r="O70" s="257" t="s">
        <v>366</v>
      </c>
      <c r="P70" s="361" t="s">
        <v>286</v>
      </c>
      <c r="Q70" s="547" t="s">
        <v>370</v>
      </c>
    </row>
    <row r="71" spans="1:17" ht="165.75" customHeight="1" thickBot="1">
      <c r="A71" s="471"/>
      <c r="B71" s="552"/>
      <c r="C71" s="555"/>
      <c r="D71" s="357">
        <f>'gestion de calidad'!D12</f>
        <v>2</v>
      </c>
      <c r="E71" s="357" t="str">
        <f>'gestion de calidad'!E12</f>
        <v>Gestión del Riesgo</v>
      </c>
      <c r="F71" s="357" t="str">
        <f>'gestion de calidad'!F12</f>
        <v>método</v>
      </c>
      <c r="G71" s="357">
        <f>'gestion de calidad'!G12</f>
        <v>0</v>
      </c>
      <c r="H71" s="231" t="str">
        <f>'gestion de calidad'!H12</f>
        <v>incumplimiento de los requisitos de la norma ISO 9001 de 2015 y del MECI      (no certificación) </v>
      </c>
      <c r="I71" s="265" t="str">
        <f t="shared" si="0"/>
        <v>MAYOR</v>
      </c>
      <c r="J71" s="357">
        <f>'gestion de calidad'!J12</f>
        <v>4</v>
      </c>
      <c r="K71" s="70" t="str">
        <f t="shared" si="1"/>
        <v>RARO</v>
      </c>
      <c r="L71" s="357">
        <f>'gestion de calidad'!L12</f>
        <v>2</v>
      </c>
      <c r="M71" s="67" t="str">
        <f t="shared" si="2"/>
        <v>MODERADA</v>
      </c>
      <c r="N71" s="274">
        <f t="shared" si="3"/>
        <v>8</v>
      </c>
      <c r="O71" s="258" t="s">
        <v>368</v>
      </c>
      <c r="P71" s="362" t="s">
        <v>367</v>
      </c>
      <c r="Q71" s="542"/>
    </row>
    <row r="72" spans="1:17" ht="227.25" customHeight="1" thickBot="1">
      <c r="A72" s="471"/>
      <c r="B72" s="552"/>
      <c r="C72" s="555"/>
      <c r="D72" s="357">
        <f>'gestion de calidad'!D13</f>
        <v>3</v>
      </c>
      <c r="E72" s="357" t="str">
        <f>'gestion de calidad'!E13</f>
        <v>Auditoria interna (procedimiento documentado obligatorio)</v>
      </c>
      <c r="F72" s="357" t="str">
        <f>'gestion de calidad'!F13</f>
        <v>método</v>
      </c>
      <c r="G72" s="357">
        <f>'gestion de calidad'!G13</f>
        <v>0</v>
      </c>
      <c r="H72" s="231" t="str">
        <f>'gestion de calidad'!H13</f>
        <v>suspensión temporal de la certificación ISO 9001</v>
      </c>
      <c r="I72" s="265" t="str">
        <f t="shared" si="0"/>
        <v>MAYOR</v>
      </c>
      <c r="J72" s="357">
        <f>'gestion de calidad'!J13</f>
        <v>4</v>
      </c>
      <c r="K72" s="70" t="str">
        <f t="shared" si="1"/>
        <v>RARO</v>
      </c>
      <c r="L72" s="357">
        <f>'gestion de calidad'!L13</f>
        <v>2</v>
      </c>
      <c r="M72" s="67" t="str">
        <f t="shared" si="2"/>
        <v>MODERADA</v>
      </c>
      <c r="N72" s="274">
        <f t="shared" si="3"/>
        <v>8</v>
      </c>
      <c r="O72" s="258" t="s">
        <v>369</v>
      </c>
      <c r="P72" s="362" t="s">
        <v>289</v>
      </c>
      <c r="Q72" s="542"/>
    </row>
    <row r="73" spans="1:17" ht="118.5" customHeight="1" thickBot="1">
      <c r="A73" s="471"/>
      <c r="B73" s="552"/>
      <c r="C73" s="555"/>
      <c r="D73" s="357">
        <f>'gestion de calidad'!D14</f>
        <v>4</v>
      </c>
      <c r="E73" s="357" t="str">
        <f>'gestion de calidad'!E14</f>
        <v>Control de producto y servicio no conforme (procedimiento documentado obligatorio)</v>
      </c>
      <c r="F73" s="357" t="str">
        <f>'gestion de calidad'!F14</f>
        <v>método</v>
      </c>
      <c r="G73" s="357">
        <f>'gestion de calidad'!G14</f>
        <v>0</v>
      </c>
      <c r="H73" s="231" t="str">
        <f>'gestion de calidad'!H14</f>
        <v>suspensión temporal de la certificación ISO 9001</v>
      </c>
      <c r="I73" s="265" t="str">
        <f t="shared" si="0"/>
        <v>MAYOR</v>
      </c>
      <c r="J73" s="357">
        <f>'gestion de calidad'!J14</f>
        <v>4</v>
      </c>
      <c r="K73" s="70" t="str">
        <f t="shared" si="1"/>
        <v>RARO</v>
      </c>
      <c r="L73" s="357">
        <f>'gestion de calidad'!L14</f>
        <v>2</v>
      </c>
      <c r="M73" s="67" t="str">
        <f t="shared" si="2"/>
        <v>MODERADA</v>
      </c>
      <c r="N73" s="274">
        <f t="shared" si="3"/>
        <v>8</v>
      </c>
      <c r="O73" s="258" t="s">
        <v>369</v>
      </c>
      <c r="P73" s="362" t="s">
        <v>287</v>
      </c>
      <c r="Q73" s="542"/>
    </row>
    <row r="74" spans="1:17" ht="118.5" customHeight="1" thickBot="1">
      <c r="A74" s="472"/>
      <c r="B74" s="553"/>
      <c r="C74" s="556"/>
      <c r="D74" s="358">
        <f>'gestion de calidad'!D15</f>
        <v>5</v>
      </c>
      <c r="E74" s="358" t="str">
        <f>'gestion de calidad'!E15</f>
        <v>Acciones Correctivas (procedimiento documentado obligatorio)</v>
      </c>
      <c r="F74" s="358" t="str">
        <f>'gestion de calidad'!F15</f>
        <v>método</v>
      </c>
      <c r="G74" s="358">
        <f>'gestion de calidad'!G15</f>
        <v>0</v>
      </c>
      <c r="H74" s="232" t="str">
        <f>'gestion de calidad'!H15</f>
        <v>suspensión temporal de la certificación ISO 9001</v>
      </c>
      <c r="I74" s="267" t="str">
        <f t="shared" si="0"/>
        <v>MAYOR</v>
      </c>
      <c r="J74" s="358">
        <f>'gestion de calidad'!J15</f>
        <v>4</v>
      </c>
      <c r="K74" s="71" t="str">
        <f t="shared" si="1"/>
        <v>RARO</v>
      </c>
      <c r="L74" s="358">
        <f>'gestion de calidad'!L15</f>
        <v>2</v>
      </c>
      <c r="M74" s="67" t="str">
        <f t="shared" si="2"/>
        <v>MODERADA</v>
      </c>
      <c r="N74" s="275">
        <f t="shared" si="3"/>
        <v>8</v>
      </c>
      <c r="O74" s="259" t="s">
        <v>369</v>
      </c>
      <c r="P74" s="363" t="s">
        <v>288</v>
      </c>
      <c r="Q74" s="543"/>
    </row>
    <row r="75" spans="1:17" ht="70.5" customHeight="1" thickBot="1">
      <c r="A75" s="491">
        <v>11</v>
      </c>
      <c r="B75" s="548" t="s">
        <v>428</v>
      </c>
      <c r="C75" s="544" t="str">
        <f>Financiera!B4</f>
        <v>Asegurar los recursos financieros de la organización para el cumplimiento de las metas y estrategias, toma de decisiones, la transparencia en la información financiera y la sostenibilidad.</v>
      </c>
      <c r="D75" s="214">
        <f>Financiera!C4</f>
        <v>1</v>
      </c>
      <c r="E75" s="214" t="str">
        <f>Financiera!D4</f>
        <v>  Inaplicación de las  NIIF</v>
      </c>
      <c r="F75" s="214" t="str">
        <f>Financiera!E4</f>
        <v>método</v>
      </c>
      <c r="G75" s="214" t="str">
        <f>Financiera!F4</f>
        <v>Nuevas Disposiciones de los órganos de control</v>
      </c>
      <c r="H75" s="241" t="str">
        <f>Financiera!G4</f>
        <v>Sanciones fiscales y disciplinarias</v>
      </c>
      <c r="I75" s="263" t="str">
        <f>IF(J75=1,"INSIGNIFICANTE",IF(J75=2,"MENOR",IF(J75=3,"MODERADO",IF(J75=4,"MAYOR",IF(J75=5,"CATASTROFICA"," ")))))</f>
        <v>MAYOR</v>
      </c>
      <c r="J75" s="184">
        <f>Financiera!I4</f>
        <v>4</v>
      </c>
      <c r="K75" s="67" t="str">
        <f>IF(L75=1,"IMPROBABLE",IF(L75=2,"RARO",IF(L75=3,"MODERADO",IF(L75=4,"PROBABLE",IF(L75=5,"CASI CIERTO"," ")))))</f>
        <v>CASI CIERTO</v>
      </c>
      <c r="L75" s="184">
        <f>Financiera!K4</f>
        <v>5</v>
      </c>
      <c r="M75" s="67" t="str">
        <f aca="true" t="shared" si="4" ref="M75:M84">IF(N75&lt;7,"BAJA",IF(N75=8,"MODERADA",IF(N75=9,"MODERADA",IF(N75=10,"ALTA",IF(N75=12,"ALTA",IF(N75&gt;14,"EXTREMA"," "))))))</f>
        <v>EXTREMA</v>
      </c>
      <c r="N75" s="264">
        <f aca="true" t="shared" si="5" ref="N75:N84">J75*L75</f>
        <v>20</v>
      </c>
      <c r="O75" s="248" t="str">
        <f>Financiera!N4</f>
        <v>Plan de implementación Personal capacitado, Asignación de responsabilidades a funcionarios</v>
      </c>
      <c r="P75" s="350" t="str">
        <f>Financiera!O4</f>
        <v>realizar orden de servicio para implementar la aplicación de las NIIF, análisis de causa y corrección hallazgo.</v>
      </c>
      <c r="Q75" s="221" t="str">
        <f>Financiera!P4</f>
        <v>Profesional contaduría publica</v>
      </c>
    </row>
    <row r="76" spans="1:17" ht="70.5" customHeight="1" thickBot="1">
      <c r="A76" s="471"/>
      <c r="B76" s="549"/>
      <c r="C76" s="539"/>
      <c r="D76" s="217">
        <f>Financiera!C5</f>
        <v>2</v>
      </c>
      <c r="E76" s="217" t="str">
        <f>Financiera!D5</f>
        <v>  Presentar información financiera  no confiable, inoportuna e imprecisa.</v>
      </c>
      <c r="F76" s="217" t="str">
        <f>Financiera!E5</f>
        <v>método y mano de obra</v>
      </c>
      <c r="G76" s="217">
        <f>Financiera!F5</f>
        <v>0</v>
      </c>
      <c r="H76" s="242" t="str">
        <f>Financiera!G5</f>
        <v>los estados financieros se emiten con salvedades, se registran variedad de ajustes posterior  al corte de la  información financiera, sanciones económicas, disciplinarias, tributarias</v>
      </c>
      <c r="I76" s="265" t="str">
        <f>IF(J76=1,"INSIGNIFICANTE",IF(J76=2,"MENOR",IF(J76=3,"MODERADO",IF(J76=4,"MAYOR",IF(J76=5,"CATASTROFICA"," ")))))</f>
        <v>MAYOR</v>
      </c>
      <c r="J76" s="187">
        <f>Financiera!I5</f>
        <v>4</v>
      </c>
      <c r="K76" s="70" t="str">
        <f>IF(L76=1,"IMPROBABLE",IF(L76=2,"RARO",IF(L76=3,"MODERADO",IF(L76=4,"PROBABLE",IF(L76=5,"CASI CIERTO"," ")))))</f>
        <v>MODERADO</v>
      </c>
      <c r="L76" s="187">
        <f>Financiera!K5</f>
        <v>3</v>
      </c>
      <c r="M76" s="67" t="str">
        <f t="shared" si="4"/>
        <v>ALTA</v>
      </c>
      <c r="N76" s="266">
        <f t="shared" si="5"/>
        <v>12</v>
      </c>
      <c r="O76" s="249" t="str">
        <f>Financiera!N5</f>
        <v>Conciliaciones de cuentas contables,       Plan de Mejoramiento a partir de auditorias, Presentación de estados financieros ajustados a la realidad.</v>
      </c>
      <c r="P76" s="351" t="str">
        <f>Financiera!O5</f>
        <v>establecer procedimientos donde se involucren tiempos y responsables.</v>
      </c>
      <c r="Q76" s="222" t="str">
        <f>Financiera!P5</f>
        <v>Profesional contaduría publica</v>
      </c>
    </row>
    <row r="77" spans="1:17" ht="70.5" customHeight="1" thickBot="1">
      <c r="A77" s="471"/>
      <c r="B77" s="549"/>
      <c r="C77" s="539"/>
      <c r="D77" s="217">
        <f>Financiera!C6</f>
        <v>3</v>
      </c>
      <c r="E77" s="217" t="str">
        <f>Financiera!D6</f>
        <v>Incumplimiento de reportes a las entidades de control</v>
      </c>
      <c r="F77" s="217" t="str">
        <f>Financiera!E6</f>
        <v>método y mano obra</v>
      </c>
      <c r="G77" s="217">
        <f>Financiera!F6</f>
        <v>0</v>
      </c>
      <c r="H77" s="242" t="str">
        <f>Financiera!G6</f>
        <v>Sanciones y multas varias.</v>
      </c>
      <c r="I77" s="265" t="str">
        <f>IF(J77=1,"INSIGNIFICANTE",IF(J77=2,"MENOR",IF(J77=3,"MODERADO",IF(J77=4,"MAYOR",IF(J77=5,"CATASTROFICA"," ")))))</f>
        <v>MAYOR</v>
      </c>
      <c r="J77" s="187">
        <f>Financiera!I6</f>
        <v>4</v>
      </c>
      <c r="K77" s="70" t="str">
        <f>IF(L77=1,"IMPROBABLE",IF(L77=2,"RARO",IF(L77=3,"MODERADO",IF(L77=4,"PROBABLE",IF(L77=5,"CASI CIERTO"," ")))))</f>
        <v>MODERADO</v>
      </c>
      <c r="L77" s="187">
        <f>Financiera!K6</f>
        <v>3</v>
      </c>
      <c r="M77" s="67" t="str">
        <f t="shared" si="4"/>
        <v>ALTA</v>
      </c>
      <c r="N77" s="266">
        <f t="shared" si="5"/>
        <v>12</v>
      </c>
      <c r="O77" s="249" t="str">
        <f>Financiera!N6</f>
        <v>Seguimiento del cronograma, conciliaciones, verificación de firmas, normas claras y aplicadas</v>
      </c>
      <c r="P77" s="351" t="str">
        <f>Financiera!O6</f>
        <v>establecer procedimientos donde se involucren tiempos y responsables.</v>
      </c>
      <c r="Q77" s="222" t="str">
        <f>Financiera!P6</f>
        <v>Profesional contaduría publica</v>
      </c>
    </row>
    <row r="78" spans="1:17" ht="70.5" customHeight="1" thickBot="1">
      <c r="A78" s="472"/>
      <c r="B78" s="550"/>
      <c r="C78" s="540"/>
      <c r="D78" s="224">
        <f>Financiera!C7</f>
        <v>4</v>
      </c>
      <c r="E78" s="224" t="str">
        <f>Financiera!D7</f>
        <v>Iliquidez por incumplimiento de los compromisos adquiridos por determinados clientes.</v>
      </c>
      <c r="F78" s="224" t="str">
        <f>Financiera!E7</f>
        <v>método</v>
      </c>
      <c r="G78" s="224">
        <f>Financiera!F7</f>
        <v>0</v>
      </c>
      <c r="H78" s="243" t="str">
        <f>Financiera!G7</f>
        <v>Iliquidez de la empresa, desgaste administrativo al ejercer el cobro. </v>
      </c>
      <c r="I78" s="267" t="str">
        <f>IF(J78=1,"INSIGNIFICANTE",IF(J78=2,"MENOR",IF(J78=3,"MODERADO",IF(J78=4,"MAYOR",IF(J78=5,"CATASTROFICA"," ")))))</f>
        <v>MAYOR</v>
      </c>
      <c r="J78" s="191">
        <f>Financiera!I7</f>
        <v>4</v>
      </c>
      <c r="K78" s="71" t="str">
        <f>IF(L78=1,"IMPROBABLE",IF(L78=2,"RARO",IF(L78=3,"MODERADO",IF(L78=4,"PROBABLE",IF(L78=5,"CASI CIERTO"," ")))))</f>
        <v>IMPROBABLE</v>
      </c>
      <c r="L78" s="191">
        <f>Financiera!K7</f>
        <v>1</v>
      </c>
      <c r="M78" s="67" t="str">
        <f t="shared" si="4"/>
        <v>BAJA</v>
      </c>
      <c r="N78" s="268">
        <f t="shared" si="5"/>
        <v>4</v>
      </c>
      <c r="O78" s="250" t="str">
        <f>Financiera!N7</f>
        <v> Aplicar Política  de Venta ,Crédito y Cartera.</v>
      </c>
      <c r="P78" s="352" t="str">
        <f>Financiera!O7</f>
        <v>Aplicar normas internas resolución 1386.</v>
      </c>
      <c r="Q78" s="223" t="str">
        <f>Financiera!P7</f>
        <v>Profesional contaduría publica</v>
      </c>
    </row>
    <row r="79" spans="1:17" ht="106.5" customHeight="1" thickBot="1">
      <c r="A79" s="491">
        <v>12</v>
      </c>
      <c r="B79" s="548" t="s">
        <v>257</v>
      </c>
      <c r="C79" s="544" t="str">
        <f>'control de calidad'!C13</f>
        <v>Garantizar la calidad del producto mediante las actividades de inspección, verificación, seguimiento y realización de pruebas específicas para la materia prima, producto en proceso y producto terminado.</v>
      </c>
      <c r="D79" s="198">
        <f>'control de calidad'!D13</f>
        <v>1</v>
      </c>
      <c r="E79" s="353" t="str">
        <f>'control de calidad'!E13</f>
        <v>Incendio y explosiones.</v>
      </c>
      <c r="F79" s="353" t="str">
        <f>'control de calidad'!F13</f>
        <v>mano de obra y maquinaria</v>
      </c>
      <c r="G79" s="353">
        <f>'control de calidad'!G13</f>
        <v>0</v>
      </c>
      <c r="H79" s="238" t="str">
        <f>'control de calidad'!H13</f>
        <v>Perdida de Información en la Industria Licorera del Cauca</v>
      </c>
      <c r="I79" s="263" t="str">
        <f>IF(J79=1,"INSIGNIFICANTE",IF(J79=2,"MENOR",IF(J79=3,"MODERADO",IF(J79=4,"MAYOR",IF(J79=5,"CATASTROFICA"," ")))))</f>
        <v>CATASTROFICA</v>
      </c>
      <c r="J79" s="184">
        <f>'control de calidad'!J13</f>
        <v>5</v>
      </c>
      <c r="K79" s="67" t="str">
        <f>IF(L79=1,"IMPROBABLE",IF(L79=2,"RARO",IF(L79=3,"MODERADO",IF(L79=4,"PROBABLE",IF(L79=5,"CASI CIERTO"," ")))))</f>
        <v>IMPROBABLE</v>
      </c>
      <c r="L79" s="184">
        <f>'control de calidad'!L13</f>
        <v>1</v>
      </c>
      <c r="M79" s="67" t="str">
        <f t="shared" si="4"/>
        <v>BAJA</v>
      </c>
      <c r="N79" s="264">
        <f t="shared" si="5"/>
        <v>5</v>
      </c>
      <c r="O79" s="260" t="str">
        <f>'control de calidad'!O13</f>
        <v>Verificar EL ADECUADO ALMACENAMIENTO DE SUSTANCIAS QUIMICAS, revisión de equipos contra incendios, capacitación de personal uso y almacenamiento adecuado de sustancias químicas.</v>
      </c>
      <c r="P79" s="162" t="str">
        <f>'control de calidad'!P13</f>
        <v>uso de extintores, evacuación de personal, llamado ala brigada de emergencia y llamar a línea de emergencia.</v>
      </c>
      <c r="Q79" s="547" t="s">
        <v>385</v>
      </c>
    </row>
    <row r="80" spans="1:17" ht="82.5" customHeight="1" thickBot="1">
      <c r="A80" s="471"/>
      <c r="B80" s="549"/>
      <c r="C80" s="539"/>
      <c r="D80" s="205">
        <f>'control de calidad'!D14</f>
        <v>2</v>
      </c>
      <c r="E80" s="354" t="str">
        <f>'control de calidad'!E14</f>
        <v>Derrames de sustancias químicas</v>
      </c>
      <c r="F80" s="354" t="str">
        <f>'control de calidad'!F14</f>
        <v>método y mano de obra.</v>
      </c>
      <c r="G80" s="354">
        <f>'control de calidad'!G14</f>
        <v>0</v>
      </c>
      <c r="H80" s="239" t="str">
        <f>'control de calidad'!H14</f>
        <v>detrimento financiero, causalidad de la conformidad del producto y contaminación ambiental.</v>
      </c>
      <c r="I80" s="265" t="str">
        <f t="shared" si="0"/>
        <v>MAYOR</v>
      </c>
      <c r="J80" s="187">
        <f>'control de calidad'!J14</f>
        <v>4</v>
      </c>
      <c r="K80" s="70" t="str">
        <f t="shared" si="1"/>
        <v>IMPROBABLE</v>
      </c>
      <c r="L80" s="187">
        <f>'control de calidad'!L14</f>
        <v>1</v>
      </c>
      <c r="M80" s="67" t="str">
        <f t="shared" si="4"/>
        <v>BAJA</v>
      </c>
      <c r="N80" s="266">
        <f t="shared" si="5"/>
        <v>4</v>
      </c>
      <c r="O80" s="261" t="str">
        <f>'control de calidad'!O14</f>
        <v>instructivos de manejo de sustancias químicas, plan de contingencia de derrames, bpm, procedimientos de reactivo.</v>
      </c>
      <c r="P80" s="91" t="str">
        <f>'control de calidad'!P14</f>
        <v>implementar kit de derrames en el área y hacer la adecuada disposición final.</v>
      </c>
      <c r="Q80" s="542"/>
    </row>
    <row r="81" spans="1:17" ht="103.5" customHeight="1" thickBot="1">
      <c r="A81" s="471"/>
      <c r="B81" s="549"/>
      <c r="C81" s="539"/>
      <c r="D81" s="205">
        <f>'control de calidad'!D15</f>
        <v>3</v>
      </c>
      <c r="E81" s="354" t="str">
        <f>'control de calidad'!E15</f>
        <v>manejo de residuos peligrosos</v>
      </c>
      <c r="F81" s="354" t="str">
        <f>'control de calidad'!F15</f>
        <v>método y mano de obra.</v>
      </c>
      <c r="G81" s="354">
        <f>'control de calidad'!G15</f>
        <v>0</v>
      </c>
      <c r="H81" s="239" t="str">
        <f>'control de calidad'!H15</f>
        <v>detrimento financiero, causalidad de la conformidad del producto, contaminación ambiental y sanciones ambientales.</v>
      </c>
      <c r="I81" s="265" t="str">
        <f t="shared" si="0"/>
        <v>MAYOR</v>
      </c>
      <c r="J81" s="187">
        <f>'control de calidad'!J15</f>
        <v>4</v>
      </c>
      <c r="K81" s="70" t="str">
        <f t="shared" si="1"/>
        <v>IMPROBABLE</v>
      </c>
      <c r="L81" s="187">
        <f>'control de calidad'!L15</f>
        <v>1</v>
      </c>
      <c r="M81" s="67" t="str">
        <f t="shared" si="4"/>
        <v>BAJA</v>
      </c>
      <c r="N81" s="266">
        <f t="shared" si="5"/>
        <v>4</v>
      </c>
      <c r="O81" s="261" t="str">
        <f>'control de calidad'!O15</f>
        <v>plan ambiental, PEGIR, registros RESPEL, neutralización de sustancias, clasificación y separación de residuos, descargue de residuos departamento ambiental para su respectiva disposición final.</v>
      </c>
      <c r="P81" s="91" t="str">
        <f>'control de calidad'!P15</f>
        <v>realizar la disposición final con los operadores autorizados del estado, reinducción de manejo de residuos.</v>
      </c>
      <c r="Q81" s="542"/>
    </row>
    <row r="82" spans="1:17" ht="135" customHeight="1" thickBot="1">
      <c r="A82" s="471"/>
      <c r="B82" s="549"/>
      <c r="C82" s="539"/>
      <c r="D82" s="205">
        <f>'control de calidad'!D16</f>
        <v>4</v>
      </c>
      <c r="E82" s="354" t="str">
        <f>'control de calidad'!E16</f>
        <v>Daños en equipos y/o materiales.</v>
      </c>
      <c r="F82" s="354" t="str">
        <f>'control de calidad'!F16</f>
        <v>método y maquinaria</v>
      </c>
      <c r="G82" s="354">
        <f>'control de calidad'!G16</f>
        <v>0</v>
      </c>
      <c r="H82" s="239" t="str">
        <f>'control de calidad'!H16</f>
        <v>afecta la conformidad del producto, no conformidad para el cumplimiento de los requisitos de las normas certificadas, incumplimiento de los criterio de los entes de control del estado hacia el producto.</v>
      </c>
      <c r="I82" s="265" t="str">
        <f t="shared" si="0"/>
        <v>CATASTROFICA</v>
      </c>
      <c r="J82" s="187">
        <f>'control de calidad'!J16</f>
        <v>5</v>
      </c>
      <c r="K82" s="70" t="str">
        <f t="shared" si="1"/>
        <v>RARO</v>
      </c>
      <c r="L82" s="187">
        <f>'control de calidad'!L16</f>
        <v>2</v>
      </c>
      <c r="M82" s="67" t="str">
        <f t="shared" si="4"/>
        <v>ALTA</v>
      </c>
      <c r="N82" s="266">
        <f t="shared" si="5"/>
        <v>10</v>
      </c>
      <c r="O82" s="261" t="str">
        <f>'control de calidad'!O16</f>
        <v>Realizar mantenimiento preventivo y correctivo de los equipos utilizados, establecer protocolos de limpieza para los equipos, evaluar periódicamente el funcionamiento. </v>
      </c>
      <c r="P82" s="91" t="str">
        <f>'control de calidad'!P16</f>
        <v>realizar mantenimiento correctivo.</v>
      </c>
      <c r="Q82" s="542"/>
    </row>
    <row r="83" spans="1:17" ht="120.75" customHeight="1" thickBot="1">
      <c r="A83" s="471"/>
      <c r="B83" s="549"/>
      <c r="C83" s="539"/>
      <c r="D83" s="205">
        <f>'control de calidad'!D17</f>
        <v>5</v>
      </c>
      <c r="E83" s="354" t="str">
        <f>'control de calidad'!E17</f>
        <v>Incumplimiento en normatividad de INVIMA y superintendencia de Industria y Comercio, derechos de autor y otros. Actualización BPM(Buenas Practicas de Manufactura).</v>
      </c>
      <c r="F83" s="354" t="str">
        <f>'control de calidad'!F17</f>
        <v>método</v>
      </c>
      <c r="G83" s="354">
        <f>'control de calidad'!G17</f>
        <v>0</v>
      </c>
      <c r="H83" s="239" t="str">
        <f>'control de calidad'!H17</f>
        <v>Multas, sanciones y competitividad en el mercado nacional.</v>
      </c>
      <c r="I83" s="265" t="str">
        <f>IF(J83=1,"INSIGNIFICANTE",IF(J83=2,"MENOR",IF(J83=3,"MODERADO",IF(J83=4,"MAYOR",IF(J83=5,"CATASTROFICA"," ")))))</f>
        <v>MAYOR</v>
      </c>
      <c r="J83" s="187">
        <f>'control de calidad'!J17</f>
        <v>4</v>
      </c>
      <c r="K83" s="70" t="str">
        <f t="shared" si="1"/>
        <v>MODERADO</v>
      </c>
      <c r="L83" s="187">
        <f>'control de calidad'!L17</f>
        <v>3</v>
      </c>
      <c r="M83" s="67" t="str">
        <f t="shared" si="4"/>
        <v>ALTA</v>
      </c>
      <c r="N83" s="266">
        <f t="shared" si="5"/>
        <v>12</v>
      </c>
      <c r="O83" s="261" t="str">
        <f>'control de calidad'!O17</f>
        <v>procedimientos, regustos de seguimiento de medición , análisis y evaluación de la conformidad del producto.</v>
      </c>
      <c r="P83" s="91" t="str">
        <f>'control de calidad'!P17</f>
        <v>dentro del plan de presupuesto de la ILC asignar lo rubros presupuestales a las necesidades de los requisitos INVIMA. (reinducción, notificación de incumplimiento de requisitos para el encargado del proceso)</v>
      </c>
      <c r="Q83" s="542"/>
    </row>
    <row r="84" spans="1:17" ht="120.75" customHeight="1" thickBot="1">
      <c r="A84" s="472"/>
      <c r="B84" s="550"/>
      <c r="C84" s="540"/>
      <c r="D84" s="206">
        <f>'control de calidad'!D18</f>
        <v>6</v>
      </c>
      <c r="E84" s="355" t="str">
        <f>'control de calidad'!E18</f>
        <v>incumplimiento de requisitos de sellos de calidad.</v>
      </c>
      <c r="F84" s="355" t="str">
        <f>'control de calidad'!F18</f>
        <v>método</v>
      </c>
      <c r="G84" s="355">
        <f>'control de calidad'!G18</f>
        <v>0</v>
      </c>
      <c r="H84" s="240" t="str">
        <f>'control de calidad'!H18</f>
        <v>suspensión de sello de calidad.</v>
      </c>
      <c r="I84" s="267" t="str">
        <f>IF(J84=1,"INSIGNIFICANTE",IF(J84=2,"MENOR",IF(J84=3,"MODERADO",IF(J84=4,"MAYOR",IF(J84=5,"CATASTROFICA"," ")))))</f>
        <v>MAYOR</v>
      </c>
      <c r="J84" s="191">
        <f>'control de calidad'!J18</f>
        <v>4</v>
      </c>
      <c r="K84" s="71" t="str">
        <f t="shared" si="1"/>
        <v>MODERADO</v>
      </c>
      <c r="L84" s="191">
        <f>'control de calidad'!L18</f>
        <v>3</v>
      </c>
      <c r="M84" s="67" t="str">
        <f t="shared" si="4"/>
        <v>ALTA</v>
      </c>
      <c r="N84" s="268">
        <f t="shared" si="5"/>
        <v>12</v>
      </c>
      <c r="O84" s="262" t="str">
        <f>'control de calidad'!O18</f>
        <v>procedimientos, registros de seguimiento de medición , análisis y evaluación de la conformidad del producto.</v>
      </c>
      <c r="P84" s="137" t="str">
        <f>'control de calidad'!P18</f>
        <v>acciones correctivas con su respectivo plan de acción.</v>
      </c>
      <c r="Q84" s="543"/>
    </row>
    <row r="85" spans="9:14" ht="84" customHeight="1">
      <c r="I85" s="82"/>
      <c r="J85" s="133"/>
      <c r="K85" s="82"/>
      <c r="L85" s="133"/>
      <c r="M85" s="82"/>
      <c r="N85" s="132"/>
    </row>
    <row r="86" spans="9:14" ht="79.5" customHeight="1">
      <c r="I86" s="82"/>
      <c r="J86" s="133"/>
      <c r="K86" s="82"/>
      <c r="L86" s="133"/>
      <c r="M86" s="376">
        <f>COUNTIF(M10:M84,"EXTREMA")</f>
        <v>16</v>
      </c>
      <c r="N86" s="391">
        <f>M86/$M$90</f>
        <v>0.21333333333333335</v>
      </c>
    </row>
    <row r="87" spans="9:14" ht="79.5" customHeight="1">
      <c r="I87" s="82"/>
      <c r="J87" s="133"/>
      <c r="K87" s="82"/>
      <c r="L87" s="133"/>
      <c r="M87" s="375">
        <f>COUNTIF(M10:M84,"ALTA")</f>
        <v>13</v>
      </c>
      <c r="N87" s="391">
        <f>M87/$M$90</f>
        <v>0.17333333333333334</v>
      </c>
    </row>
    <row r="88" spans="9:14" ht="75" customHeight="1">
      <c r="I88" s="82"/>
      <c r="J88" s="133"/>
      <c r="K88" s="82"/>
      <c r="L88" s="133"/>
      <c r="M88" s="374">
        <f>COUNTIF(M10:M84,"MODERADA")</f>
        <v>21</v>
      </c>
      <c r="N88" s="391">
        <f>M88/$M$90</f>
        <v>0.28</v>
      </c>
    </row>
    <row r="89" spans="9:14" ht="70.5" customHeight="1">
      <c r="I89" s="82"/>
      <c r="J89" s="133"/>
      <c r="K89" s="82"/>
      <c r="L89" s="133"/>
      <c r="M89" s="377">
        <f>COUNTIF(M10:M84,"BAJA")</f>
        <v>25</v>
      </c>
      <c r="N89" s="391">
        <f>M89/$M$90</f>
        <v>0.3333333333333333</v>
      </c>
    </row>
    <row r="90" spans="9:14" ht="70.5" customHeight="1">
      <c r="I90" s="82"/>
      <c r="J90" s="133"/>
      <c r="K90" s="82"/>
      <c r="L90" s="133"/>
      <c r="M90" s="82">
        <f>SUM(M86:M89)</f>
        <v>75</v>
      </c>
      <c r="N90" s="392">
        <f>SUM(N86:N89)</f>
        <v>1</v>
      </c>
    </row>
    <row r="91" spans="9:14" ht="63" customHeight="1">
      <c r="I91" s="82"/>
      <c r="J91" s="133"/>
      <c r="K91" s="82"/>
      <c r="L91" s="133"/>
      <c r="M91" s="82"/>
      <c r="N91" s="132"/>
    </row>
    <row r="92" spans="9:14" ht="66" customHeight="1">
      <c r="I92" s="82"/>
      <c r="J92" s="133"/>
      <c r="K92" s="82"/>
      <c r="L92" s="133"/>
      <c r="M92" s="82"/>
      <c r="N92" s="132"/>
    </row>
    <row r="93" spans="9:14" ht="76.5" customHeight="1">
      <c r="I93" s="82"/>
      <c r="J93" s="133"/>
      <c r="K93" s="82"/>
      <c r="L93" s="133"/>
      <c r="M93" s="82"/>
      <c r="N93" s="132"/>
    </row>
    <row r="94" spans="9:14" ht="87" customHeight="1">
      <c r="I94" s="82"/>
      <c r="J94" s="133"/>
      <c r="K94" s="82"/>
      <c r="L94" s="133"/>
      <c r="M94" s="82"/>
      <c r="N94" s="132"/>
    </row>
    <row r="95" spans="9:14" ht="93" customHeight="1">
      <c r="I95" s="82"/>
      <c r="J95" s="133"/>
      <c r="K95" s="82"/>
      <c r="L95" s="133"/>
      <c r="M95" s="82"/>
      <c r="N95" s="132"/>
    </row>
    <row r="96" spans="9:14" ht="81" customHeight="1">
      <c r="I96" s="82"/>
      <c r="J96" s="133"/>
      <c r="K96" s="82"/>
      <c r="L96" s="133"/>
      <c r="M96" s="82"/>
      <c r="N96" s="132"/>
    </row>
    <row r="97" spans="9:14" ht="81" customHeight="1">
      <c r="I97" s="82"/>
      <c r="J97" s="133"/>
      <c r="K97" s="82"/>
      <c r="L97" s="133"/>
      <c r="M97" s="82"/>
      <c r="N97" s="132"/>
    </row>
    <row r="98" spans="9:14" ht="81" customHeight="1">
      <c r="I98" s="82"/>
      <c r="J98" s="133"/>
      <c r="K98" s="82"/>
      <c r="L98" s="133"/>
      <c r="M98" s="82"/>
      <c r="N98" s="132"/>
    </row>
    <row r="99" spans="9:14" ht="76.5" customHeight="1">
      <c r="I99" s="82"/>
      <c r="J99" s="133"/>
      <c r="K99" s="82"/>
      <c r="L99" s="133"/>
      <c r="M99" s="82"/>
      <c r="N99" s="132"/>
    </row>
    <row r="100" spans="9:14" ht="76.5" customHeight="1">
      <c r="I100" s="82"/>
      <c r="J100" s="133"/>
      <c r="K100" s="82"/>
      <c r="L100" s="133"/>
      <c r="M100" s="82"/>
      <c r="N100" s="132"/>
    </row>
    <row r="101" spans="9:14" ht="15.75">
      <c r="I101" s="82"/>
      <c r="J101" s="133"/>
      <c r="K101" s="82"/>
      <c r="L101" s="133"/>
      <c r="M101" s="82"/>
      <c r="N101" s="132"/>
    </row>
    <row r="102" spans="9:14" ht="15.75">
      <c r="I102" s="82"/>
      <c r="J102" s="133"/>
      <c r="K102" s="82"/>
      <c r="L102" s="133"/>
      <c r="M102" s="82"/>
      <c r="N102" s="132"/>
    </row>
    <row r="103" spans="9:14" ht="15.75">
      <c r="I103" s="82"/>
      <c r="J103" s="133"/>
      <c r="K103" s="82"/>
      <c r="L103" s="133"/>
      <c r="M103" s="82"/>
      <c r="N103" s="132"/>
    </row>
    <row r="104" spans="9:14" ht="15.75">
      <c r="I104" s="82"/>
      <c r="J104" s="133"/>
      <c r="K104" s="82"/>
      <c r="L104" s="133"/>
      <c r="M104" s="82"/>
      <c r="N104" s="132"/>
    </row>
    <row r="105" spans="9:14" ht="15.75">
      <c r="I105" s="82"/>
      <c r="J105" s="133"/>
      <c r="K105" s="82"/>
      <c r="L105" s="133"/>
      <c r="M105" s="82"/>
      <c r="N105" s="132"/>
    </row>
    <row r="106" spans="9:14" ht="15.75">
      <c r="I106" s="82"/>
      <c r="J106" s="133"/>
      <c r="K106" s="82"/>
      <c r="L106" s="133"/>
      <c r="M106" s="82"/>
      <c r="N106" s="132"/>
    </row>
    <row r="107" spans="9:14" ht="15.75">
      <c r="I107" s="82"/>
      <c r="J107" s="133"/>
      <c r="K107" s="82"/>
      <c r="L107" s="133"/>
      <c r="M107" s="82"/>
      <c r="N107" s="132"/>
    </row>
    <row r="108" spans="9:14" ht="15.75">
      <c r="I108" s="82"/>
      <c r="J108" s="133"/>
      <c r="K108" s="82"/>
      <c r="L108" s="133"/>
      <c r="M108" s="82"/>
      <c r="N108" s="132"/>
    </row>
    <row r="109" spans="9:14" ht="15.75">
      <c r="I109" s="82"/>
      <c r="J109" s="133"/>
      <c r="K109" s="82"/>
      <c r="L109" s="133"/>
      <c r="M109" s="82"/>
      <c r="N109" s="132"/>
    </row>
    <row r="110" spans="9:14" ht="15.75">
      <c r="I110" s="82"/>
      <c r="J110" s="133"/>
      <c r="K110" s="82"/>
      <c r="L110" s="133"/>
      <c r="M110" s="82"/>
      <c r="N110" s="132"/>
    </row>
    <row r="111" spans="9:14" ht="15.75">
      <c r="I111" s="82"/>
      <c r="J111" s="133"/>
      <c r="K111" s="82"/>
      <c r="L111" s="133"/>
      <c r="M111" s="82"/>
      <c r="N111" s="132"/>
    </row>
    <row r="112" spans="9:14" ht="15.75">
      <c r="I112" s="82"/>
      <c r="J112" s="133"/>
      <c r="K112" s="82"/>
      <c r="L112" s="133"/>
      <c r="M112" s="82"/>
      <c r="N112" s="132"/>
    </row>
    <row r="113" spans="9:14" ht="15.75">
      <c r="I113" s="82"/>
      <c r="J113" s="133"/>
      <c r="K113" s="82"/>
      <c r="L113" s="133"/>
      <c r="M113" s="82"/>
      <c r="N113" s="132"/>
    </row>
    <row r="114" spans="9:14" ht="15.75">
      <c r="I114" s="82"/>
      <c r="J114" s="133"/>
      <c r="K114" s="82"/>
      <c r="L114" s="133"/>
      <c r="M114" s="82"/>
      <c r="N114" s="132"/>
    </row>
    <row r="115" spans="9:14" ht="15.75">
      <c r="I115" s="82"/>
      <c r="J115" s="133"/>
      <c r="K115" s="82"/>
      <c r="L115" s="133"/>
      <c r="M115" s="82"/>
      <c r="N115" s="132"/>
    </row>
    <row r="116" spans="9:14" ht="15.75">
      <c r="I116" s="82"/>
      <c r="J116" s="133"/>
      <c r="K116" s="82"/>
      <c r="L116" s="133"/>
      <c r="M116" s="82"/>
      <c r="N116" s="132"/>
    </row>
    <row r="117" spans="9:14" ht="15.75">
      <c r="I117" s="82"/>
      <c r="J117" s="133"/>
      <c r="K117" s="82"/>
      <c r="L117" s="133"/>
      <c r="M117" s="82"/>
      <c r="N117" s="132"/>
    </row>
    <row r="118" spans="9:14" ht="15.75">
      <c r="I118" s="82"/>
      <c r="J118" s="133"/>
      <c r="K118" s="82"/>
      <c r="L118" s="133"/>
      <c r="M118" s="82"/>
      <c r="N118" s="132"/>
    </row>
    <row r="119" spans="9:14" ht="15.75">
      <c r="I119" s="82"/>
      <c r="J119" s="133"/>
      <c r="K119" s="82"/>
      <c r="L119" s="133"/>
      <c r="M119" s="82"/>
      <c r="N119" s="132"/>
    </row>
    <row r="120" spans="9:14" ht="15.75">
      <c r="I120" s="82"/>
      <c r="J120" s="133"/>
      <c r="K120" s="82"/>
      <c r="L120" s="133"/>
      <c r="M120" s="82"/>
      <c r="N120" s="132"/>
    </row>
    <row r="121" spans="9:14" ht="15.75">
      <c r="I121" s="82"/>
      <c r="J121" s="133"/>
      <c r="K121" s="82"/>
      <c r="L121" s="133"/>
      <c r="M121" s="82"/>
      <c r="N121" s="132"/>
    </row>
    <row r="122" spans="9:14" ht="15.75">
      <c r="I122" s="82"/>
      <c r="J122" s="133"/>
      <c r="K122" s="82"/>
      <c r="L122" s="133"/>
      <c r="M122" s="82"/>
      <c r="N122" s="132"/>
    </row>
    <row r="123" spans="9:14" ht="15.75">
      <c r="I123" s="82"/>
      <c r="J123" s="133"/>
      <c r="K123" s="82"/>
      <c r="L123" s="133"/>
      <c r="M123" s="82"/>
      <c r="N123" s="132"/>
    </row>
    <row r="124" spans="9:14" ht="15.75">
      <c r="I124" s="82"/>
      <c r="J124" s="133"/>
      <c r="K124" s="82"/>
      <c r="L124" s="133"/>
      <c r="M124" s="82"/>
      <c r="N124" s="132"/>
    </row>
    <row r="125" spans="9:14" ht="15.75">
      <c r="I125" s="82"/>
      <c r="J125" s="133"/>
      <c r="K125" s="82"/>
      <c r="L125" s="133"/>
      <c r="M125" s="82"/>
      <c r="N125" s="132"/>
    </row>
    <row r="126" spans="9:14" ht="15.75">
      <c r="I126" s="82"/>
      <c r="J126" s="133"/>
      <c r="K126" s="82"/>
      <c r="L126" s="133"/>
      <c r="M126" s="82"/>
      <c r="N126" s="132"/>
    </row>
    <row r="127" spans="9:14" ht="15.75">
      <c r="I127" s="82"/>
      <c r="J127" s="133"/>
      <c r="K127" s="82"/>
      <c r="L127" s="133"/>
      <c r="M127" s="82"/>
      <c r="N127" s="132"/>
    </row>
    <row r="128" spans="9:14" ht="15.75">
      <c r="I128" s="82"/>
      <c r="J128" s="133"/>
      <c r="K128" s="82"/>
      <c r="L128" s="133"/>
      <c r="M128" s="82"/>
      <c r="N128" s="132"/>
    </row>
    <row r="129" spans="9:14" ht="15.75">
      <c r="I129" s="154"/>
      <c r="J129" s="155"/>
      <c r="K129" s="156"/>
      <c r="L129" s="155"/>
      <c r="M129" s="156"/>
      <c r="N129" s="156"/>
    </row>
  </sheetData>
  <sheetProtection/>
  <mergeCells count="63">
    <mergeCell ref="B1:D4"/>
    <mergeCell ref="E1:N1"/>
    <mergeCell ref="E2:N2"/>
    <mergeCell ref="E3:F3"/>
    <mergeCell ref="H3:J3"/>
    <mergeCell ref="K3:N3"/>
    <mergeCell ref="E4:F4"/>
    <mergeCell ref="H4:J4"/>
    <mergeCell ref="K4:N4"/>
    <mergeCell ref="N7:N9"/>
    <mergeCell ref="O7:O9"/>
    <mergeCell ref="P7:P9"/>
    <mergeCell ref="A7:A9"/>
    <mergeCell ref="B7:B9"/>
    <mergeCell ref="C7:D9"/>
    <mergeCell ref="E7:E8"/>
    <mergeCell ref="F7:G7"/>
    <mergeCell ref="H7:H8"/>
    <mergeCell ref="Q7:Q9"/>
    <mergeCell ref="A10:A16"/>
    <mergeCell ref="B10:B16"/>
    <mergeCell ref="C10:C16"/>
    <mergeCell ref="A17:A22"/>
    <mergeCell ref="B17:B22"/>
    <mergeCell ref="C17:C22"/>
    <mergeCell ref="I7:J9"/>
    <mergeCell ref="K7:L9"/>
    <mergeCell ref="M7:M9"/>
    <mergeCell ref="A23:A27"/>
    <mergeCell ref="B23:B27"/>
    <mergeCell ref="C23:C27"/>
    <mergeCell ref="A28:A30"/>
    <mergeCell ref="B28:B31"/>
    <mergeCell ref="C28:C31"/>
    <mergeCell ref="A32:A50"/>
    <mergeCell ref="B32:B50"/>
    <mergeCell ref="C32:C50"/>
    <mergeCell ref="A51:A55"/>
    <mergeCell ref="B51:B55"/>
    <mergeCell ref="C51:C55"/>
    <mergeCell ref="Q51:Q55"/>
    <mergeCell ref="A56:A60"/>
    <mergeCell ref="B56:B60"/>
    <mergeCell ref="C56:C60"/>
    <mergeCell ref="Q56:Q60"/>
    <mergeCell ref="A61:A65"/>
    <mergeCell ref="B61:B65"/>
    <mergeCell ref="C61:C65"/>
    <mergeCell ref="A66:A69"/>
    <mergeCell ref="B66:B69"/>
    <mergeCell ref="C66:C69"/>
    <mergeCell ref="Q66:Q69"/>
    <mergeCell ref="A70:A74"/>
    <mergeCell ref="B70:B74"/>
    <mergeCell ref="C70:C74"/>
    <mergeCell ref="Q70:Q74"/>
    <mergeCell ref="Q79:Q84"/>
    <mergeCell ref="A75:A78"/>
    <mergeCell ref="B75:B78"/>
    <mergeCell ref="C75:C78"/>
    <mergeCell ref="A79:A84"/>
    <mergeCell ref="B79:B84"/>
    <mergeCell ref="C79:C84"/>
  </mergeCells>
  <conditionalFormatting sqref="M88">
    <cfRule type="containsText" priority="1" dxfId="3" operator="containsText" stopIfTrue="1" text="MODERADA">
      <formula>NOT(ISERROR(SEARCH("MODERADA",M88)))</formula>
    </cfRule>
    <cfRule type="containsText" priority="2" dxfId="2" operator="containsText" stopIfTrue="1" text="EXTREMA">
      <formula>NOT(ISERROR(SEARCH("EXTREMA",M88)))</formula>
    </cfRule>
    <cfRule type="containsText" priority="3" dxfId="1" operator="containsText" stopIfTrue="1" text="ALTA">
      <formula>NOT(ISERROR(SEARCH("ALTA",M88)))</formula>
    </cfRule>
    <cfRule type="containsText" priority="4" dxfId="0" operator="containsText" stopIfTrue="1" text="BAJA">
      <formula>NOT(ISERROR(SEARCH("BAJA",M88)))</formula>
    </cfRule>
  </conditionalFormatting>
  <conditionalFormatting sqref="M89:M128 M10:M87">
    <cfRule type="containsText" priority="5" dxfId="3" operator="containsText" stopIfTrue="1" text="MODERADA">
      <formula>NOT(ISERROR(SEARCH("MODERADA",M10)))</formula>
    </cfRule>
    <cfRule type="containsText" priority="6" dxfId="2" operator="containsText" stopIfTrue="1" text="EXTREMA">
      <formula>NOT(ISERROR(SEARCH("EXTREMA",M10)))</formula>
    </cfRule>
    <cfRule type="containsText" priority="7" dxfId="1" operator="containsText" stopIfTrue="1" text="ALTA">
      <formula>NOT(ISERROR(SEARCH("ALTA",M10)))</formula>
    </cfRule>
    <cfRule type="containsText" priority="8" dxfId="0" operator="containsText" stopIfTrue="1" text="BAJA">
      <formula>NOT(ISERROR(SEARCH("BAJA",M10)))</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2:R18"/>
  <sheetViews>
    <sheetView zoomScale="60" zoomScaleNormal="60" zoomScalePageLayoutView="0" workbookViewId="0" topLeftCell="A1">
      <pane xSplit="5" ySplit="4" topLeftCell="G14" activePane="bottomRight" state="frozen"/>
      <selection pane="topLeft" activeCell="A1" sqref="A1"/>
      <selection pane="topRight" activeCell="F1" sqref="F1"/>
      <selection pane="bottomLeft" activeCell="A5" sqref="A5"/>
      <selection pane="bottomRight" activeCell="K37" sqref="K37"/>
    </sheetView>
  </sheetViews>
  <sheetFormatPr defaultColWidth="11.421875" defaultRowHeight="12.75"/>
  <cols>
    <col min="1" max="1" width="3.28125" style="298" customWidth="1"/>
    <col min="2" max="2" width="16.421875" style="298" customWidth="1"/>
    <col min="3" max="3" width="34.140625" style="298" customWidth="1"/>
    <col min="4" max="4" width="4.8515625" style="298" customWidth="1"/>
    <col min="5" max="5" width="39.28125" style="298" customWidth="1"/>
    <col min="6" max="6" width="34.57421875" style="298" customWidth="1"/>
    <col min="7" max="7" width="38.28125" style="298" customWidth="1"/>
    <col min="8" max="8" width="37.00390625" style="298" customWidth="1"/>
    <col min="9" max="9" width="23.7109375" style="298" customWidth="1"/>
    <col min="10" max="10" width="3.8515625" style="298" customWidth="1"/>
    <col min="11" max="11" width="19.7109375" style="298" customWidth="1"/>
    <col min="12" max="12" width="5.140625" style="298" customWidth="1"/>
    <col min="13" max="13" width="22.28125" style="298" customWidth="1"/>
    <col min="14" max="14" width="18.00390625" style="298" customWidth="1"/>
    <col min="15" max="15" width="31.140625" style="298" customWidth="1"/>
    <col min="16" max="16" width="40.57421875" style="298" customWidth="1"/>
    <col min="17" max="17" width="26.00390625" style="298" customWidth="1"/>
    <col min="18" max="16384" width="11.421875" style="298" customWidth="1"/>
  </cols>
  <sheetData>
    <row r="1" ht="15.75" thickBot="1"/>
    <row r="2" spans="2:17" ht="15.75" customHeight="1">
      <c r="B2" s="464" t="s">
        <v>163</v>
      </c>
      <c r="C2" s="495" t="s">
        <v>164</v>
      </c>
      <c r="D2" s="495"/>
      <c r="E2" s="495" t="s">
        <v>285</v>
      </c>
      <c r="F2" s="495" t="s">
        <v>26</v>
      </c>
      <c r="G2" s="495"/>
      <c r="H2" s="495" t="s">
        <v>8</v>
      </c>
      <c r="I2" s="495" t="s">
        <v>166</v>
      </c>
      <c r="J2" s="495"/>
      <c r="K2" s="495" t="s">
        <v>167</v>
      </c>
      <c r="L2" s="524"/>
      <c r="M2" s="495" t="s">
        <v>429</v>
      </c>
      <c r="N2" s="495" t="s">
        <v>741</v>
      </c>
      <c r="O2" s="495" t="s">
        <v>17</v>
      </c>
      <c r="P2" s="495" t="s">
        <v>170</v>
      </c>
      <c r="Q2" s="498" t="s">
        <v>169</v>
      </c>
    </row>
    <row r="3" spans="2:17" ht="15.75">
      <c r="B3" s="465"/>
      <c r="C3" s="496"/>
      <c r="D3" s="496"/>
      <c r="E3" s="515"/>
      <c r="F3" s="284" t="s">
        <v>31</v>
      </c>
      <c r="G3" s="284" t="s">
        <v>32</v>
      </c>
      <c r="H3" s="496"/>
      <c r="I3" s="496"/>
      <c r="J3" s="496"/>
      <c r="K3" s="515"/>
      <c r="L3" s="515"/>
      <c r="M3" s="496"/>
      <c r="N3" s="496"/>
      <c r="O3" s="496"/>
      <c r="P3" s="496"/>
      <c r="Q3" s="499"/>
    </row>
    <row r="4" spans="2:17" ht="30" customHeight="1" thickBot="1">
      <c r="B4" s="466"/>
      <c r="C4" s="497"/>
      <c r="D4" s="497"/>
      <c r="E4" s="285" t="s">
        <v>299</v>
      </c>
      <c r="F4" s="285" t="s">
        <v>448</v>
      </c>
      <c r="G4" s="285" t="s">
        <v>7</v>
      </c>
      <c r="H4" s="285" t="s">
        <v>449</v>
      </c>
      <c r="I4" s="497"/>
      <c r="J4" s="497"/>
      <c r="K4" s="525"/>
      <c r="L4" s="525"/>
      <c r="M4" s="497"/>
      <c r="N4" s="497"/>
      <c r="O4" s="497"/>
      <c r="P4" s="497"/>
      <c r="Q4" s="500"/>
    </row>
    <row r="5" spans="2:17" ht="111" customHeight="1" hidden="1">
      <c r="B5" s="579" t="s">
        <v>421</v>
      </c>
      <c r="C5" s="582" t="s">
        <v>450</v>
      </c>
      <c r="D5" s="290">
        <v>1</v>
      </c>
      <c r="E5" s="290" t="s">
        <v>171</v>
      </c>
      <c r="F5" s="290" t="s">
        <v>451</v>
      </c>
      <c r="G5" s="290" t="s">
        <v>243</v>
      </c>
      <c r="H5" s="121" t="s">
        <v>452</v>
      </c>
      <c r="I5" s="79" t="str">
        <f aca="true" t="shared" si="0" ref="I5:I10">IF(J5=1,"INSIGNIFICANTE",IF(J5=2,"MENOR",IF(J5=3,"MODERADO",IF(J5=4,"MAYOR",IF(J5=5,"CATASTROFICA"," ")))))</f>
        <v>MAYOR</v>
      </c>
      <c r="J5" s="295">
        <v>4</v>
      </c>
      <c r="K5" s="79" t="str">
        <f aca="true" t="shared" si="1" ref="K5:K10">IF(L5=1,"IMPROBABLE",IF(L5=2,"RARO",IF(L5=3,"MODERADO",IF(L5=4,"PROBABLE",IF(L5=5,"CASI CIERTO"," ")))))</f>
        <v>PROBABLE</v>
      </c>
      <c r="L5" s="295">
        <v>4</v>
      </c>
      <c r="M5" s="79" t="str">
        <f aca="true" t="shared" si="2" ref="M5:M10">IF(N5&lt;5,"BAJA",IF(N5=6," MODERADA",IF(N5=5,"ALTA",IF(N5=8,"ALTA",IF(N5=9,"ALTA",IF(N5&gt;9,"EXTREMA"," "))))))</f>
        <v>EXTREMA</v>
      </c>
      <c r="N5" s="79">
        <f aca="true" t="shared" si="3" ref="N5:N10">J5*L5</f>
        <v>16</v>
      </c>
      <c r="O5" s="122" t="s">
        <v>453</v>
      </c>
      <c r="P5" s="290" t="s">
        <v>307</v>
      </c>
      <c r="Q5" s="123" t="s">
        <v>308</v>
      </c>
    </row>
    <row r="6" spans="2:17" ht="68.25" customHeight="1" hidden="1">
      <c r="B6" s="580"/>
      <c r="C6" s="515"/>
      <c r="D6" s="291">
        <f>D5+1</f>
        <v>2</v>
      </c>
      <c r="E6" s="124" t="s">
        <v>172</v>
      </c>
      <c r="F6" s="291" t="s">
        <v>454</v>
      </c>
      <c r="G6" s="291"/>
      <c r="H6" s="125" t="s">
        <v>455</v>
      </c>
      <c r="I6" s="70" t="str">
        <f t="shared" si="0"/>
        <v>MENOR</v>
      </c>
      <c r="J6" s="284">
        <v>2</v>
      </c>
      <c r="K6" s="70" t="str">
        <f t="shared" si="1"/>
        <v>RARO</v>
      </c>
      <c r="L6" s="284">
        <v>2</v>
      </c>
      <c r="M6" s="70" t="str">
        <f t="shared" si="2"/>
        <v>BAJA</v>
      </c>
      <c r="N6" s="70">
        <f t="shared" si="3"/>
        <v>4</v>
      </c>
      <c r="O6" s="124" t="s">
        <v>309</v>
      </c>
      <c r="P6" s="291" t="s">
        <v>456</v>
      </c>
      <c r="Q6" s="126" t="s">
        <v>457</v>
      </c>
    </row>
    <row r="7" spans="2:17" ht="60.75" customHeight="1" hidden="1">
      <c r="B7" s="580"/>
      <c r="C7" s="515"/>
      <c r="D7" s="291">
        <f>D6+1</f>
        <v>3</v>
      </c>
      <c r="E7" s="124" t="s">
        <v>310</v>
      </c>
      <c r="F7" s="291" t="s">
        <v>451</v>
      </c>
      <c r="G7" s="284"/>
      <c r="H7" s="125" t="s">
        <v>452</v>
      </c>
      <c r="I7" s="70" t="str">
        <f t="shared" si="0"/>
        <v>MAYOR</v>
      </c>
      <c r="J7" s="284">
        <v>4</v>
      </c>
      <c r="K7" s="70" t="str">
        <f t="shared" si="1"/>
        <v>PROBABLE</v>
      </c>
      <c r="L7" s="284">
        <v>4</v>
      </c>
      <c r="M7" s="70" t="str">
        <f t="shared" si="2"/>
        <v>EXTREMA</v>
      </c>
      <c r="N7" s="70">
        <f t="shared" si="3"/>
        <v>16</v>
      </c>
      <c r="O7" s="124" t="s">
        <v>311</v>
      </c>
      <c r="P7" s="291" t="s">
        <v>297</v>
      </c>
      <c r="Q7" s="126" t="s">
        <v>457</v>
      </c>
    </row>
    <row r="8" spans="2:17" ht="117" customHeight="1" hidden="1">
      <c r="B8" s="580"/>
      <c r="C8" s="515"/>
      <c r="D8" s="291">
        <f>D7+1</f>
        <v>4</v>
      </c>
      <c r="E8" s="124" t="s">
        <v>312</v>
      </c>
      <c r="F8" s="291" t="s">
        <v>451</v>
      </c>
      <c r="G8" s="291"/>
      <c r="H8" s="125" t="s">
        <v>458</v>
      </c>
      <c r="I8" s="70" t="str">
        <f t="shared" si="0"/>
        <v>CATASTROFICA</v>
      </c>
      <c r="J8" s="284">
        <v>5</v>
      </c>
      <c r="K8" s="70" t="str">
        <f t="shared" si="1"/>
        <v>MODERADO</v>
      </c>
      <c r="L8" s="284">
        <v>3</v>
      </c>
      <c r="M8" s="70" t="str">
        <f t="shared" si="2"/>
        <v>EXTREMA</v>
      </c>
      <c r="N8" s="70">
        <f t="shared" si="3"/>
        <v>15</v>
      </c>
      <c r="O8" s="124" t="s">
        <v>459</v>
      </c>
      <c r="P8" s="291" t="s">
        <v>298</v>
      </c>
      <c r="Q8" s="126" t="s">
        <v>457</v>
      </c>
    </row>
    <row r="9" spans="2:17" ht="195.75" customHeight="1" hidden="1">
      <c r="B9" s="580"/>
      <c r="C9" s="515"/>
      <c r="D9" s="291">
        <f>D8+1</f>
        <v>5</v>
      </c>
      <c r="E9" s="124" t="s">
        <v>460</v>
      </c>
      <c r="F9" s="291" t="s">
        <v>451</v>
      </c>
      <c r="G9" s="291"/>
      <c r="H9" s="125" t="s">
        <v>461</v>
      </c>
      <c r="I9" s="70" t="str">
        <f t="shared" si="0"/>
        <v>MAYOR</v>
      </c>
      <c r="J9" s="284">
        <v>4</v>
      </c>
      <c r="K9" s="70" t="str">
        <f t="shared" si="1"/>
        <v>MODERADO</v>
      </c>
      <c r="L9" s="284">
        <v>3</v>
      </c>
      <c r="M9" s="70" t="str">
        <f t="shared" si="2"/>
        <v>EXTREMA</v>
      </c>
      <c r="N9" s="70">
        <f t="shared" si="3"/>
        <v>12</v>
      </c>
      <c r="O9" s="124" t="s">
        <v>456</v>
      </c>
      <c r="P9" s="291" t="s">
        <v>462</v>
      </c>
      <c r="Q9" s="126" t="s">
        <v>463</v>
      </c>
    </row>
    <row r="10" spans="2:17" ht="115.5" customHeight="1" hidden="1" thickBot="1">
      <c r="B10" s="581"/>
      <c r="C10" s="525"/>
      <c r="D10" s="292">
        <f>D9+1</f>
        <v>6</v>
      </c>
      <c r="E10" s="127" t="s">
        <v>315</v>
      </c>
      <c r="F10" s="292" t="s">
        <v>464</v>
      </c>
      <c r="G10" s="292"/>
      <c r="H10" s="128" t="s">
        <v>316</v>
      </c>
      <c r="I10" s="71" t="str">
        <f t="shared" si="0"/>
        <v>MAYOR</v>
      </c>
      <c r="J10" s="285">
        <v>4</v>
      </c>
      <c r="K10" s="71" t="str">
        <f t="shared" si="1"/>
        <v>MODERADO</v>
      </c>
      <c r="L10" s="285">
        <v>3</v>
      </c>
      <c r="M10" s="71" t="str">
        <f t="shared" si="2"/>
        <v>EXTREMA</v>
      </c>
      <c r="N10" s="71">
        <f t="shared" si="3"/>
        <v>12</v>
      </c>
      <c r="O10" s="127" t="s">
        <v>465</v>
      </c>
      <c r="P10" s="292" t="s">
        <v>466</v>
      </c>
      <c r="Q10" s="109" t="s">
        <v>457</v>
      </c>
    </row>
    <row r="11" ht="8.25" customHeight="1" thickBot="1"/>
    <row r="12" spans="1:17" ht="75.75" thickBot="1">
      <c r="A12" s="583">
        <v>1</v>
      </c>
      <c r="B12" s="586" t="s">
        <v>397</v>
      </c>
      <c r="C12" s="589" t="s">
        <v>394</v>
      </c>
      <c r="D12" s="293">
        <v>1</v>
      </c>
      <c r="E12" s="164" t="s">
        <v>171</v>
      </c>
      <c r="F12" s="164" t="s">
        <v>451</v>
      </c>
      <c r="G12" s="164" t="s">
        <v>467</v>
      </c>
      <c r="H12" s="165" t="s">
        <v>452</v>
      </c>
      <c r="I12" s="67" t="str">
        <f aca="true" t="shared" si="4" ref="I12:I18">IF(J12=1,"INSIGNIFICANTE",IF(J12=2,"MENOR",IF(J12=3,"MODERADO",IF(J12=4,"MAYOR",IF(J12=5,"CATASTROFICA"," ")))))</f>
        <v>MAYOR</v>
      </c>
      <c r="J12" s="283">
        <v>4</v>
      </c>
      <c r="K12" s="67" t="str">
        <f>IF(L12=1,"IMPROBABLE",IF(L12=2,"RARO",IF(L12=3,"MODERADO",IF(L12=4,"PROBABLE",IF(L12=5,"CASI CIERTO"," ")))))</f>
        <v>PROBABLE</v>
      </c>
      <c r="L12" s="283">
        <v>4</v>
      </c>
      <c r="M12" s="67" t="str">
        <f>IF(N12&lt;7,"BAJA",IF(N12=8,"MODERADA",IF(N12=9,"MODERADA",IF(N12=10,"ALTA",IF(N12=12,"ALTA",IF(N12&gt;14,"EXTREMA"," "))))))</f>
        <v>EXTREMA</v>
      </c>
      <c r="N12" s="67">
        <f aca="true" t="shared" si="5" ref="N12:N18">J12*L12</f>
        <v>16</v>
      </c>
      <c r="O12" s="158" t="s">
        <v>468</v>
      </c>
      <c r="P12" s="164" t="s">
        <v>469</v>
      </c>
      <c r="Q12" s="159" t="s">
        <v>308</v>
      </c>
    </row>
    <row r="13" spans="1:17" ht="45.75" thickBot="1">
      <c r="A13" s="584"/>
      <c r="B13" s="587"/>
      <c r="C13" s="590"/>
      <c r="D13" s="291">
        <v>2</v>
      </c>
      <c r="E13" s="124" t="s">
        <v>172</v>
      </c>
      <c r="F13" s="291" t="s">
        <v>454</v>
      </c>
      <c r="G13" s="291"/>
      <c r="H13" s="125" t="s">
        <v>455</v>
      </c>
      <c r="I13" s="70" t="str">
        <f t="shared" si="4"/>
        <v>MENOR</v>
      </c>
      <c r="J13" s="284">
        <v>2</v>
      </c>
      <c r="K13" s="70" t="str">
        <f aca="true" t="shared" si="6" ref="K13:K18">IF(L13=1,"IMPROBABLE",IF(L13=2,"RARO",IF(L13=3,"MODERADO",IF(L13=4,"PROBABLE",IF(L13=5,"CASI CIERTO"," ")))))</f>
        <v>RARO</v>
      </c>
      <c r="L13" s="284">
        <v>2</v>
      </c>
      <c r="M13" s="67" t="str">
        <f aca="true" t="shared" si="7" ref="M13:M18">IF(N13&lt;7,"BAJA",IF(N13=8,"MODERADA",IF(N13=9,"MODERADA",IF(N13=10,"ALTA",IF(N13=12,"ALTA",IF(N13&gt;14,"EXTREMA"," "))))))</f>
        <v>BAJA</v>
      </c>
      <c r="N13" s="70">
        <f t="shared" si="5"/>
        <v>4</v>
      </c>
      <c r="O13" s="124" t="s">
        <v>470</v>
      </c>
      <c r="P13" s="291" t="s">
        <v>456</v>
      </c>
      <c r="Q13" s="126" t="s">
        <v>457</v>
      </c>
    </row>
    <row r="14" spans="1:17" ht="97.5" customHeight="1" thickBot="1">
      <c r="A14" s="584"/>
      <c r="B14" s="587"/>
      <c r="C14" s="590"/>
      <c r="D14" s="281">
        <f>D13+1</f>
        <v>3</v>
      </c>
      <c r="E14" s="124" t="s">
        <v>310</v>
      </c>
      <c r="F14" s="291" t="s">
        <v>451</v>
      </c>
      <c r="G14" s="284"/>
      <c r="H14" s="125" t="s">
        <v>436</v>
      </c>
      <c r="I14" s="70" t="str">
        <f t="shared" si="4"/>
        <v>CATASTROFICA</v>
      </c>
      <c r="J14" s="284">
        <v>5</v>
      </c>
      <c r="K14" s="70" t="str">
        <f t="shared" si="6"/>
        <v>IMPROBABLE</v>
      </c>
      <c r="L14" s="284">
        <v>1</v>
      </c>
      <c r="M14" s="67" t="str">
        <f t="shared" si="7"/>
        <v>BAJA</v>
      </c>
      <c r="N14" s="70">
        <f t="shared" si="5"/>
        <v>5</v>
      </c>
      <c r="O14" s="124" t="s">
        <v>437</v>
      </c>
      <c r="P14" s="291" t="s">
        <v>471</v>
      </c>
      <c r="Q14" s="126" t="s">
        <v>457</v>
      </c>
    </row>
    <row r="15" spans="1:18" ht="90.75" thickBot="1">
      <c r="A15" s="584"/>
      <c r="B15" s="587"/>
      <c r="C15" s="590"/>
      <c r="D15" s="281">
        <f>D14+1</f>
        <v>4</v>
      </c>
      <c r="E15" s="124" t="s">
        <v>312</v>
      </c>
      <c r="F15" s="291" t="s">
        <v>472</v>
      </c>
      <c r="G15" s="291" t="s">
        <v>473</v>
      </c>
      <c r="H15" s="83" t="s">
        <v>688</v>
      </c>
      <c r="I15" s="70" t="str">
        <f t="shared" si="4"/>
        <v>CATASTROFICA</v>
      </c>
      <c r="J15" s="284">
        <v>5</v>
      </c>
      <c r="K15" s="70" t="str">
        <f t="shared" si="6"/>
        <v>IMPROBABLE</v>
      </c>
      <c r="L15" s="284">
        <v>1</v>
      </c>
      <c r="M15" s="67" t="str">
        <f t="shared" si="7"/>
        <v>BAJA</v>
      </c>
      <c r="N15" s="70">
        <f t="shared" si="5"/>
        <v>5</v>
      </c>
      <c r="O15" s="124" t="s">
        <v>575</v>
      </c>
      <c r="P15" s="291" t="s">
        <v>298</v>
      </c>
      <c r="Q15" s="126" t="s">
        <v>457</v>
      </c>
      <c r="R15" s="298" t="s">
        <v>576</v>
      </c>
    </row>
    <row r="16" spans="1:17" ht="75.75" thickBot="1">
      <c r="A16" s="584"/>
      <c r="B16" s="587"/>
      <c r="C16" s="590"/>
      <c r="D16" s="281">
        <f>D15+1</f>
        <v>5</v>
      </c>
      <c r="E16" s="124" t="s">
        <v>460</v>
      </c>
      <c r="F16" s="291" t="s">
        <v>451</v>
      </c>
      <c r="G16" s="291"/>
      <c r="H16" s="125" t="s">
        <v>461</v>
      </c>
      <c r="I16" s="70" t="str">
        <f t="shared" si="4"/>
        <v>MODERADO</v>
      </c>
      <c r="J16" s="284">
        <v>3</v>
      </c>
      <c r="K16" s="70" t="str">
        <f t="shared" si="6"/>
        <v>MODERADO</v>
      </c>
      <c r="L16" s="284">
        <v>3</v>
      </c>
      <c r="M16" s="67" t="str">
        <f t="shared" si="7"/>
        <v>MODERADA</v>
      </c>
      <c r="N16" s="70">
        <f t="shared" si="5"/>
        <v>9</v>
      </c>
      <c r="O16" s="124" t="s">
        <v>456</v>
      </c>
      <c r="P16" s="291" t="s">
        <v>462</v>
      </c>
      <c r="Q16" s="126" t="s">
        <v>463</v>
      </c>
    </row>
    <row r="17" spans="1:17" ht="60.75" thickBot="1">
      <c r="A17" s="584"/>
      <c r="B17" s="587"/>
      <c r="C17" s="590"/>
      <c r="D17" s="281">
        <f>D16+1</f>
        <v>6</v>
      </c>
      <c r="E17" s="127" t="s">
        <v>315</v>
      </c>
      <c r="F17" s="292" t="s">
        <v>474</v>
      </c>
      <c r="G17" s="292"/>
      <c r="H17" s="128" t="s">
        <v>316</v>
      </c>
      <c r="I17" s="71" t="str">
        <f t="shared" si="4"/>
        <v>MAYOR</v>
      </c>
      <c r="J17" s="285">
        <v>4</v>
      </c>
      <c r="K17" s="71" t="str">
        <f t="shared" si="6"/>
        <v>RARO</v>
      </c>
      <c r="L17" s="285">
        <v>2</v>
      </c>
      <c r="M17" s="67" t="str">
        <f t="shared" si="7"/>
        <v>MODERADA</v>
      </c>
      <c r="N17" s="71">
        <f t="shared" si="5"/>
        <v>8</v>
      </c>
      <c r="O17" s="127" t="s">
        <v>475</v>
      </c>
      <c r="P17" s="292" t="s">
        <v>476</v>
      </c>
      <c r="Q17" s="109" t="s">
        <v>457</v>
      </c>
    </row>
    <row r="18" spans="1:17" ht="75.75" thickBot="1">
      <c r="A18" s="585"/>
      <c r="B18" s="588"/>
      <c r="C18" s="591"/>
      <c r="D18" s="281">
        <f>D17+1</f>
        <v>7</v>
      </c>
      <c r="E18" s="300" t="s">
        <v>292</v>
      </c>
      <c r="F18" s="299" t="s">
        <v>451</v>
      </c>
      <c r="G18" s="299"/>
      <c r="H18" s="301" t="s">
        <v>255</v>
      </c>
      <c r="I18" s="302" t="str">
        <f t="shared" si="4"/>
        <v>MAYOR</v>
      </c>
      <c r="J18" s="303">
        <v>4</v>
      </c>
      <c r="K18" s="302" t="str">
        <f t="shared" si="6"/>
        <v>PROBABLE</v>
      </c>
      <c r="L18" s="303">
        <v>4</v>
      </c>
      <c r="M18" s="67" t="str">
        <f t="shared" si="7"/>
        <v>EXTREMA</v>
      </c>
      <c r="N18" s="302">
        <f t="shared" si="5"/>
        <v>16</v>
      </c>
      <c r="O18" s="304" t="s">
        <v>477</v>
      </c>
      <c r="P18" s="299" t="s">
        <v>258</v>
      </c>
      <c r="Q18" s="305" t="s">
        <v>478</v>
      </c>
    </row>
  </sheetData>
  <sheetProtection/>
  <mergeCells count="17">
    <mergeCell ref="P2:P4"/>
    <mergeCell ref="E2:E3"/>
    <mergeCell ref="B2:B4"/>
    <mergeCell ref="Q2:Q4"/>
    <mergeCell ref="F2:G2"/>
    <mergeCell ref="H2:H3"/>
    <mergeCell ref="I2:J4"/>
    <mergeCell ref="K2:L4"/>
    <mergeCell ref="M2:M4"/>
    <mergeCell ref="N2:N4"/>
    <mergeCell ref="O2:O4"/>
    <mergeCell ref="B5:B10"/>
    <mergeCell ref="C5:C10"/>
    <mergeCell ref="A12:A18"/>
    <mergeCell ref="B12:B18"/>
    <mergeCell ref="C12:C18"/>
    <mergeCell ref="C2:D4"/>
  </mergeCells>
  <conditionalFormatting sqref="M5:M10">
    <cfRule type="containsText" priority="9" dxfId="3" operator="containsText" stopIfTrue="1" text="MODERADA">
      <formula>NOT(ISERROR(SEARCH("MODERADA",M5)))</formula>
    </cfRule>
    <cfRule type="containsText" priority="10" dxfId="2" operator="containsText" stopIfTrue="1" text="EXTREMA">
      <formula>NOT(ISERROR(SEARCH("EXTREMA",M5)))</formula>
    </cfRule>
    <cfRule type="containsText" priority="11" dxfId="1" operator="containsText" stopIfTrue="1" text="ALTA">
      <formula>NOT(ISERROR(SEARCH("ALTA",M5)))</formula>
    </cfRule>
    <cfRule type="containsText" priority="12" dxfId="0" operator="containsText" stopIfTrue="1" text="BAJA">
      <formula>NOT(ISERROR(SEARCH("BAJA",M5)))</formula>
    </cfRule>
  </conditionalFormatting>
  <conditionalFormatting sqref="M12:M18">
    <cfRule type="containsText" priority="1" dxfId="3" operator="containsText" stopIfTrue="1" text="MODERADA">
      <formula>NOT(ISERROR(SEARCH("MODERADA",M12)))</formula>
    </cfRule>
    <cfRule type="containsText" priority="2" dxfId="2" operator="containsText" stopIfTrue="1" text="EXTREMA">
      <formula>NOT(ISERROR(SEARCH("EXTREMA",M12)))</formula>
    </cfRule>
    <cfRule type="containsText" priority="3" dxfId="1" operator="containsText" stopIfTrue="1" text="ALTA">
      <formula>NOT(ISERROR(SEARCH("ALTA",M12)))</formula>
    </cfRule>
    <cfRule type="containsText" priority="4" dxfId="0" operator="containsText" stopIfTrue="1" text="BAJA">
      <formula>NOT(ISERROR(SEARCH("BAJA",M12)))</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2:Q5"/>
  <sheetViews>
    <sheetView zoomScale="60" zoomScaleNormal="60" zoomScalePageLayoutView="0" workbookViewId="0" topLeftCell="F1">
      <selection activeCell="M13" sqref="M13"/>
    </sheetView>
  </sheetViews>
  <sheetFormatPr defaultColWidth="11.421875" defaultRowHeight="12.75"/>
  <cols>
    <col min="1" max="1" width="5.57421875" style="120" customWidth="1"/>
    <col min="2" max="2" width="18.00390625" style="120" customWidth="1"/>
    <col min="3" max="3" width="32.57421875" style="120" customWidth="1"/>
    <col min="4" max="4" width="4.00390625" style="120" customWidth="1"/>
    <col min="5" max="5" width="29.57421875" style="120" customWidth="1"/>
    <col min="6" max="6" width="25.57421875" style="120" customWidth="1"/>
    <col min="7" max="7" width="19.57421875" style="120" customWidth="1"/>
    <col min="8" max="8" width="30.28125" style="120" customWidth="1"/>
    <col min="9" max="9" width="15.28125" style="120" customWidth="1"/>
    <col min="10" max="10" width="5.28125" style="120" customWidth="1"/>
    <col min="11" max="11" width="19.140625" style="120" customWidth="1"/>
    <col min="12" max="12" width="4.7109375" style="120" customWidth="1"/>
    <col min="13" max="13" width="21.7109375" style="120" customWidth="1"/>
    <col min="14" max="14" width="17.140625" style="120" customWidth="1"/>
    <col min="15" max="15" width="18.421875" style="120" customWidth="1"/>
    <col min="16" max="16" width="22.28125" style="120" customWidth="1"/>
    <col min="17" max="17" width="24.28125" style="120" customWidth="1"/>
    <col min="18" max="16384" width="11.421875" style="12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6" t="s">
        <v>31</v>
      </c>
      <c r="G3" s="96" t="s">
        <v>32</v>
      </c>
      <c r="H3" s="593"/>
      <c r="I3" s="496"/>
      <c r="J3" s="496"/>
      <c r="K3" s="592"/>
      <c r="L3" s="592"/>
      <c r="M3" s="496"/>
      <c r="N3" s="496"/>
      <c r="O3" s="496"/>
      <c r="P3" s="496"/>
      <c r="Q3" s="499"/>
    </row>
    <row r="4" spans="2:17" ht="32.25" thickBot="1">
      <c r="B4" s="466"/>
      <c r="C4" s="497"/>
      <c r="D4" s="497"/>
      <c r="E4" s="68" t="s">
        <v>299</v>
      </c>
      <c r="F4" s="68" t="s">
        <v>33</v>
      </c>
      <c r="G4" s="68" t="s">
        <v>7</v>
      </c>
      <c r="H4" s="68" t="s">
        <v>9</v>
      </c>
      <c r="I4" s="497"/>
      <c r="J4" s="497"/>
      <c r="K4" s="595"/>
      <c r="L4" s="595"/>
      <c r="M4" s="497"/>
      <c r="N4" s="497"/>
      <c r="O4" s="497"/>
      <c r="P4" s="497"/>
      <c r="Q4" s="500"/>
    </row>
    <row r="5" spans="2:17" ht="279.75" customHeight="1" thickBot="1">
      <c r="B5" s="95" t="s">
        <v>259</v>
      </c>
      <c r="C5" s="110" t="s">
        <v>301</v>
      </c>
      <c r="D5" s="110">
        <v>1</v>
      </c>
      <c r="E5" s="111" t="s">
        <v>292</v>
      </c>
      <c r="F5" s="112" t="s">
        <v>302</v>
      </c>
      <c r="G5" s="112"/>
      <c r="H5" s="113" t="s">
        <v>255</v>
      </c>
      <c r="I5" s="114" t="str">
        <f>IF(J5=1,"INSIGNIFICANTE",IF(J5=2,"MENOR",IF(J5=3,"MODERADO",IF(J5=4,"MAYOR",IF(J5=5,"CATASTROFICA"," ")))))</f>
        <v>MAYOR</v>
      </c>
      <c r="J5" s="97">
        <v>4</v>
      </c>
      <c r="K5" s="114" t="str">
        <f>IF(L5=1,"IMPROBABLE",IF(L5=2,"RARO",IF(L5=3,"MODERADO",IF(L5=4,"PROBABLE",IF(L5=5,"CASI CIERTO"," ")))))</f>
        <v>PROBABLE</v>
      </c>
      <c r="L5" s="97">
        <v>4</v>
      </c>
      <c r="M5" s="114" t="str">
        <f>IF(N5&lt;5,"BAJA",IF(N5=6," MODERADA",IF(N5=5,"ALTA",IF(N5=8,"ALTA",IF(N5=9,"ALTA",IF(N5&gt;9,"EXTREMA"," "))))))</f>
        <v>EXTREMA</v>
      </c>
      <c r="N5" s="114">
        <f>J5*L5</f>
        <v>16</v>
      </c>
      <c r="O5" s="115" t="s">
        <v>318</v>
      </c>
      <c r="P5" s="110" t="s">
        <v>258</v>
      </c>
      <c r="Q5" s="116" t="s">
        <v>317</v>
      </c>
    </row>
  </sheetData>
  <sheetProtection/>
  <mergeCells count="12">
    <mergeCell ref="K2:L4"/>
    <mergeCell ref="M2:M4"/>
    <mergeCell ref="N2:N4"/>
    <mergeCell ref="O2:O4"/>
    <mergeCell ref="P2:P4"/>
    <mergeCell ref="Q2:Q4"/>
    <mergeCell ref="B2:B4"/>
    <mergeCell ref="C2:D4"/>
    <mergeCell ref="E2:E3"/>
    <mergeCell ref="F2:G2"/>
    <mergeCell ref="H2:H3"/>
    <mergeCell ref="I2:J4"/>
  </mergeCells>
  <conditionalFormatting sqref="M5">
    <cfRule type="containsText" priority="1" dxfId="3" operator="containsText" stopIfTrue="1" text="MODERADA">
      <formula>NOT(ISERROR(SEARCH("MODERADA",M5)))</formula>
    </cfRule>
    <cfRule type="containsText" priority="2" dxfId="2" operator="containsText" stopIfTrue="1" text="EXTREMA">
      <formula>NOT(ISERROR(SEARCH("EXTREMA",M5)))</formula>
    </cfRule>
    <cfRule type="containsText" priority="3" dxfId="1" operator="containsText" stopIfTrue="1" text="ALTA">
      <formula>NOT(ISERROR(SEARCH("ALTA",M5)))</formula>
    </cfRule>
    <cfRule type="containsText" priority="4" dxfId="0" operator="containsText" stopIfTrue="1" text="BAJA">
      <formula>NOT(ISERROR(SEARCH("BAJA",M5)))</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R17"/>
  <sheetViews>
    <sheetView zoomScale="60" zoomScaleNormal="60" zoomScalePageLayoutView="0" workbookViewId="0" topLeftCell="A1">
      <pane xSplit="4" ySplit="4" topLeftCell="E14" activePane="bottomRight" state="frozen"/>
      <selection pane="topLeft" activeCell="A1" sqref="A1"/>
      <selection pane="topRight" activeCell="E1" sqref="E1"/>
      <selection pane="bottomLeft" activeCell="A5" sqref="A5"/>
      <selection pane="bottomRight" activeCell="M12" sqref="M12:M17"/>
    </sheetView>
  </sheetViews>
  <sheetFormatPr defaultColWidth="11.421875" defaultRowHeight="12.75"/>
  <cols>
    <col min="1" max="1" width="2.140625" style="298" customWidth="1"/>
    <col min="2" max="2" width="17.140625" style="298" customWidth="1"/>
    <col min="3" max="3" width="29.7109375" style="298" customWidth="1"/>
    <col min="4" max="4" width="6.140625" style="298" customWidth="1"/>
    <col min="5" max="5" width="20.28125" style="298" customWidth="1"/>
    <col min="6" max="6" width="20.57421875" style="298" customWidth="1"/>
    <col min="7" max="7" width="15.8515625" style="298" customWidth="1"/>
    <col min="8" max="8" width="28.7109375" style="298" customWidth="1"/>
    <col min="9" max="9" width="23.421875" style="298" bestFit="1" customWidth="1"/>
    <col min="10" max="10" width="4.28125" style="298" customWidth="1"/>
    <col min="11" max="11" width="20.8515625" style="298" customWidth="1"/>
    <col min="12" max="12" width="4.7109375" style="298" customWidth="1"/>
    <col min="13" max="13" width="23.140625" style="298" customWidth="1"/>
    <col min="14" max="14" width="21.421875" style="298" customWidth="1"/>
    <col min="15" max="15" width="30.140625" style="298" customWidth="1"/>
    <col min="16" max="16" width="29.7109375" style="298" customWidth="1"/>
    <col min="17" max="17" width="24.140625" style="298" customWidth="1"/>
    <col min="18" max="16384" width="11.421875" style="298" customWidth="1"/>
  </cols>
  <sheetData>
    <row r="1" ht="15.75" thickBot="1"/>
    <row r="2" spans="2:17" ht="15.75" customHeight="1">
      <c r="B2" s="464" t="s">
        <v>163</v>
      </c>
      <c r="C2" s="495" t="s">
        <v>164</v>
      </c>
      <c r="D2" s="495"/>
      <c r="E2" s="495" t="s">
        <v>285</v>
      </c>
      <c r="F2" s="495" t="s">
        <v>26</v>
      </c>
      <c r="G2" s="495"/>
      <c r="H2" s="495" t="s">
        <v>8</v>
      </c>
      <c r="I2" s="495" t="s">
        <v>166</v>
      </c>
      <c r="J2" s="495"/>
      <c r="K2" s="495" t="s">
        <v>167</v>
      </c>
      <c r="L2" s="524"/>
      <c r="M2" s="495" t="s">
        <v>429</v>
      </c>
      <c r="N2" s="495" t="s">
        <v>479</v>
      </c>
      <c r="O2" s="495" t="s">
        <v>17</v>
      </c>
      <c r="P2" s="495" t="s">
        <v>170</v>
      </c>
      <c r="Q2" s="498" t="s">
        <v>169</v>
      </c>
    </row>
    <row r="3" spans="2:17" ht="15.75">
      <c r="B3" s="465"/>
      <c r="C3" s="496"/>
      <c r="D3" s="496"/>
      <c r="E3" s="515"/>
      <c r="F3" s="284" t="s">
        <v>31</v>
      </c>
      <c r="G3" s="284" t="s">
        <v>32</v>
      </c>
      <c r="H3" s="496"/>
      <c r="I3" s="496"/>
      <c r="J3" s="496"/>
      <c r="K3" s="515"/>
      <c r="L3" s="515"/>
      <c r="M3" s="496"/>
      <c r="N3" s="496"/>
      <c r="O3" s="496"/>
      <c r="P3" s="496"/>
      <c r="Q3" s="499"/>
    </row>
    <row r="4" spans="2:17" ht="31.5">
      <c r="B4" s="605"/>
      <c r="C4" s="596"/>
      <c r="D4" s="596"/>
      <c r="E4" s="294" t="s">
        <v>299</v>
      </c>
      <c r="F4" s="294" t="s">
        <v>448</v>
      </c>
      <c r="G4" s="294" t="s">
        <v>7</v>
      </c>
      <c r="H4" s="294" t="s">
        <v>449</v>
      </c>
      <c r="I4" s="596"/>
      <c r="J4" s="596"/>
      <c r="K4" s="604"/>
      <c r="L4" s="604"/>
      <c r="M4" s="596"/>
      <c r="N4" s="596"/>
      <c r="O4" s="596"/>
      <c r="P4" s="596"/>
      <c r="Q4" s="597"/>
    </row>
    <row r="5" spans="2:17" ht="75" customHeight="1" hidden="1">
      <c r="B5" s="603" t="s">
        <v>261</v>
      </c>
      <c r="C5" s="567" t="s">
        <v>480</v>
      </c>
      <c r="D5" s="164">
        <v>1</v>
      </c>
      <c r="E5" s="164" t="s">
        <v>481</v>
      </c>
      <c r="F5" s="164" t="s">
        <v>303</v>
      </c>
      <c r="G5" s="164"/>
      <c r="H5" s="73" t="s">
        <v>271</v>
      </c>
      <c r="I5" s="67" t="str">
        <f aca="true" t="shared" si="0" ref="I5:I10">IF(J5=1,"INSIGNIFICANTE",IF(J5=2,"MENOR",IF(J5=3,"MODERADO",IF(J5=4,"MAYOR",IF(J5=5,"CATASTROFICA"," ")))))</f>
        <v>CATASTROFICA</v>
      </c>
      <c r="J5" s="283">
        <v>5</v>
      </c>
      <c r="K5" s="67" t="str">
        <f aca="true" t="shared" si="1" ref="K5:K10">IF(L5=1,"IMPROBABLE",IF(L5=2,"RARO",IF(L5=3,"MODERADO",IF(L5=4,"PROBABLE",IF(L5=5,"CASI CIERTO"," ")))))</f>
        <v>MODERADO</v>
      </c>
      <c r="L5" s="283">
        <v>3</v>
      </c>
      <c r="M5" s="67" t="str">
        <f aca="true" t="shared" si="2" ref="M5:M10">IF(N5&lt;5,"BAJA",IF(N5=6," MODERADA",IF(N5=5,"ALTA",IF(N5=8,"ALTA",IF(N5=9,"ALTA",IF(N5&gt;9,"EXTREMA"," "))))))</f>
        <v>EXTREMA</v>
      </c>
      <c r="N5" s="67">
        <f aca="true" t="shared" si="3" ref="N5:N10">J5*L5</f>
        <v>15</v>
      </c>
      <c r="O5" s="164" t="s">
        <v>176</v>
      </c>
      <c r="P5" s="164" t="s">
        <v>482</v>
      </c>
      <c r="Q5" s="288" t="s">
        <v>483</v>
      </c>
    </row>
    <row r="6" spans="2:17" ht="120" hidden="1">
      <c r="B6" s="580"/>
      <c r="C6" s="568"/>
      <c r="D6" s="291">
        <f>D5+1</f>
        <v>2</v>
      </c>
      <c r="E6" s="291" t="s">
        <v>484</v>
      </c>
      <c r="F6" s="291" t="s">
        <v>319</v>
      </c>
      <c r="G6" s="291"/>
      <c r="H6" s="75" t="s">
        <v>485</v>
      </c>
      <c r="I6" s="70" t="str">
        <f t="shared" si="0"/>
        <v>MAYOR</v>
      </c>
      <c r="J6" s="284">
        <v>4</v>
      </c>
      <c r="K6" s="70" t="str">
        <f t="shared" si="1"/>
        <v>IMPROBABLE</v>
      </c>
      <c r="L6" s="284">
        <v>1</v>
      </c>
      <c r="M6" s="70" t="str">
        <f t="shared" si="2"/>
        <v>BAJA</v>
      </c>
      <c r="N6" s="70">
        <f t="shared" si="3"/>
        <v>4</v>
      </c>
      <c r="O6" s="291" t="s">
        <v>486</v>
      </c>
      <c r="P6" s="291" t="s">
        <v>487</v>
      </c>
      <c r="Q6" s="289" t="s">
        <v>323</v>
      </c>
    </row>
    <row r="7" spans="2:17" ht="45" hidden="1">
      <c r="B7" s="580"/>
      <c r="C7" s="568"/>
      <c r="D7" s="291">
        <f>D6+1</f>
        <v>3</v>
      </c>
      <c r="E7" s="291" t="s">
        <v>174</v>
      </c>
      <c r="F7" s="291" t="s">
        <v>488</v>
      </c>
      <c r="G7" s="291"/>
      <c r="H7" s="75" t="s">
        <v>316</v>
      </c>
      <c r="I7" s="70" t="str">
        <f t="shared" si="0"/>
        <v>MODERADO</v>
      </c>
      <c r="J7" s="284">
        <v>3</v>
      </c>
      <c r="K7" s="70" t="str">
        <f t="shared" si="1"/>
        <v>IMPROBABLE</v>
      </c>
      <c r="L7" s="284">
        <v>1</v>
      </c>
      <c r="M7" s="70" t="str">
        <f t="shared" si="2"/>
        <v>BAJA</v>
      </c>
      <c r="N7" s="70">
        <f t="shared" si="3"/>
        <v>3</v>
      </c>
      <c r="O7" s="291" t="s">
        <v>489</v>
      </c>
      <c r="P7" s="291" t="s">
        <v>506</v>
      </c>
      <c r="Q7" s="289" t="s">
        <v>324</v>
      </c>
    </row>
    <row r="8" spans="2:17" ht="105" hidden="1">
      <c r="B8" s="580"/>
      <c r="C8" s="568"/>
      <c r="D8" s="291">
        <f>D7+1</f>
        <v>4</v>
      </c>
      <c r="E8" s="291" t="s">
        <v>175</v>
      </c>
      <c r="F8" s="291" t="s">
        <v>303</v>
      </c>
      <c r="G8" s="291"/>
      <c r="H8" s="75" t="s">
        <v>496</v>
      </c>
      <c r="I8" s="70" t="str">
        <f t="shared" si="0"/>
        <v>MAYOR</v>
      </c>
      <c r="J8" s="284">
        <v>4</v>
      </c>
      <c r="K8" s="70" t="str">
        <f t="shared" si="1"/>
        <v>PROBABLE</v>
      </c>
      <c r="L8" s="284">
        <v>4</v>
      </c>
      <c r="M8" s="70" t="str">
        <f t="shared" si="2"/>
        <v>EXTREMA</v>
      </c>
      <c r="N8" s="70">
        <f t="shared" si="3"/>
        <v>16</v>
      </c>
      <c r="O8" s="291" t="s">
        <v>507</v>
      </c>
      <c r="P8" s="291" t="s">
        <v>487</v>
      </c>
      <c r="Q8" s="289" t="s">
        <v>508</v>
      </c>
    </row>
    <row r="9" spans="2:17" ht="135.75" customHeight="1" hidden="1">
      <c r="B9" s="580"/>
      <c r="C9" s="568"/>
      <c r="D9" s="291">
        <f>D8+1</f>
        <v>5</v>
      </c>
      <c r="E9" s="291" t="s">
        <v>320</v>
      </c>
      <c r="F9" s="291" t="s">
        <v>451</v>
      </c>
      <c r="G9" s="291"/>
      <c r="H9" s="75" t="s">
        <v>496</v>
      </c>
      <c r="I9" s="70" t="str">
        <f t="shared" si="0"/>
        <v>MODERADO</v>
      </c>
      <c r="J9" s="284">
        <v>3</v>
      </c>
      <c r="K9" s="70" t="str">
        <f t="shared" si="1"/>
        <v>IMPROBABLE</v>
      </c>
      <c r="L9" s="284">
        <v>1</v>
      </c>
      <c r="M9" s="70" t="str">
        <f t="shared" si="2"/>
        <v>BAJA</v>
      </c>
      <c r="N9" s="70">
        <f t="shared" si="3"/>
        <v>3</v>
      </c>
      <c r="O9" s="291" t="s">
        <v>509</v>
      </c>
      <c r="P9" s="291" t="s">
        <v>510</v>
      </c>
      <c r="Q9" s="542" t="s">
        <v>502</v>
      </c>
    </row>
    <row r="10" spans="1:18" s="151" customFormat="1" ht="126" customHeight="1" hidden="1" thickBot="1">
      <c r="A10" s="298"/>
      <c r="B10" s="581"/>
      <c r="C10" s="569"/>
      <c r="D10" s="72">
        <f>D9+1</f>
        <v>6</v>
      </c>
      <c r="E10" s="292" t="s">
        <v>511</v>
      </c>
      <c r="F10" s="292" t="s">
        <v>504</v>
      </c>
      <c r="G10" s="292"/>
      <c r="H10" s="108" t="s">
        <v>272</v>
      </c>
      <c r="I10" s="71" t="str">
        <f t="shared" si="0"/>
        <v>MODERADO</v>
      </c>
      <c r="J10" s="285">
        <v>3</v>
      </c>
      <c r="K10" s="71" t="str">
        <f t="shared" si="1"/>
        <v>RARO</v>
      </c>
      <c r="L10" s="285">
        <v>2</v>
      </c>
      <c r="M10" s="71" t="str">
        <f t="shared" si="2"/>
        <v> MODERADA</v>
      </c>
      <c r="N10" s="71">
        <f t="shared" si="3"/>
        <v>6</v>
      </c>
      <c r="O10" s="292" t="s">
        <v>512</v>
      </c>
      <c r="P10" s="292" t="s">
        <v>389</v>
      </c>
      <c r="Q10" s="543"/>
      <c r="R10" s="65"/>
    </row>
    <row r="11" ht="15.75" thickBot="1"/>
    <row r="12" spans="1:17" ht="75.75" thickBot="1">
      <c r="A12" s="598">
        <v>2</v>
      </c>
      <c r="B12" s="600" t="s">
        <v>261</v>
      </c>
      <c r="C12" s="567" t="s">
        <v>408</v>
      </c>
      <c r="D12" s="164">
        <v>1</v>
      </c>
      <c r="E12" s="164" t="s">
        <v>481</v>
      </c>
      <c r="F12" s="164" t="s">
        <v>303</v>
      </c>
      <c r="G12" s="164"/>
      <c r="H12" s="73" t="s">
        <v>271</v>
      </c>
      <c r="I12" s="67" t="str">
        <f aca="true" t="shared" si="4" ref="I12:I17">IF(J12=1,"INSIGNIFICANTE",IF(J12=2,"MENOR",IF(J12=3,"MODERADO",IF(J12=4,"MAYOR",IF(J12=5,"CATASTROFICA"," ")))))</f>
        <v>CATASTROFICA</v>
      </c>
      <c r="J12" s="283">
        <v>5</v>
      </c>
      <c r="K12" s="67" t="str">
        <f aca="true" t="shared" si="5" ref="K12:K17">IF(L12=1,"IMPROBABLE",IF(L12=2,"RARO",IF(L12=3,"MODERADO",IF(L12=4,"PROBABLE",IF(L12=5,"CASI CIERTO"," ")))))</f>
        <v>IMPROBABLE</v>
      </c>
      <c r="L12" s="283">
        <v>1</v>
      </c>
      <c r="M12" s="67" t="str">
        <f aca="true" t="shared" si="6" ref="M12:M17">IF(N12&lt;7,"BAJA",IF(N12=8,"MODERADA",IF(N12=9,"MODERADA",IF(N12=10,"ALTA",IF(N12=12,"ALTA",IF(N12&gt;14,"EXTREMA"," "))))))</f>
        <v>BAJA</v>
      </c>
      <c r="N12" s="67">
        <f aca="true" t="shared" si="7" ref="N12:N17">J12*L12</f>
        <v>5</v>
      </c>
      <c r="O12" s="164" t="s">
        <v>490</v>
      </c>
      <c r="P12" s="164" t="s">
        <v>482</v>
      </c>
      <c r="Q12" s="288" t="s">
        <v>483</v>
      </c>
    </row>
    <row r="13" spans="1:17" ht="120.75" thickBot="1">
      <c r="A13" s="599"/>
      <c r="B13" s="601"/>
      <c r="C13" s="568"/>
      <c r="D13" s="281">
        <f>D12+1</f>
        <v>2</v>
      </c>
      <c r="E13" s="291" t="s">
        <v>491</v>
      </c>
      <c r="F13" s="291" t="s">
        <v>319</v>
      </c>
      <c r="G13" s="291"/>
      <c r="H13" s="75" t="s">
        <v>485</v>
      </c>
      <c r="I13" s="70" t="str">
        <f t="shared" si="4"/>
        <v>MAYOR</v>
      </c>
      <c r="J13" s="284">
        <v>4</v>
      </c>
      <c r="K13" s="70" t="str">
        <f t="shared" si="5"/>
        <v>IMPROBABLE</v>
      </c>
      <c r="L13" s="284">
        <v>1</v>
      </c>
      <c r="M13" s="67" t="str">
        <f t="shared" si="6"/>
        <v>BAJA</v>
      </c>
      <c r="N13" s="70">
        <f t="shared" si="7"/>
        <v>4</v>
      </c>
      <c r="O13" s="291" t="s">
        <v>486</v>
      </c>
      <c r="P13" s="291" t="s">
        <v>487</v>
      </c>
      <c r="Q13" s="289" t="s">
        <v>323</v>
      </c>
    </row>
    <row r="14" spans="1:17" ht="75.75" thickBot="1">
      <c r="A14" s="599"/>
      <c r="B14" s="601"/>
      <c r="C14" s="568"/>
      <c r="D14" s="281">
        <f>D13+1</f>
        <v>3</v>
      </c>
      <c r="E14" s="291" t="s">
        <v>492</v>
      </c>
      <c r="F14" s="291" t="s">
        <v>488</v>
      </c>
      <c r="G14" s="291"/>
      <c r="H14" s="75" t="s">
        <v>316</v>
      </c>
      <c r="I14" s="70" t="str">
        <f t="shared" si="4"/>
        <v>MODERADO</v>
      </c>
      <c r="J14" s="284">
        <v>3</v>
      </c>
      <c r="K14" s="70" t="str">
        <f t="shared" si="5"/>
        <v>IMPROBABLE</v>
      </c>
      <c r="L14" s="284">
        <v>1</v>
      </c>
      <c r="M14" s="67" t="str">
        <f t="shared" si="6"/>
        <v>BAJA</v>
      </c>
      <c r="N14" s="70">
        <f t="shared" si="7"/>
        <v>3</v>
      </c>
      <c r="O14" s="291" t="s">
        <v>493</v>
      </c>
      <c r="P14" s="291" t="s">
        <v>494</v>
      </c>
      <c r="Q14" s="289" t="s">
        <v>495</v>
      </c>
    </row>
    <row r="15" spans="1:17" ht="105.75" thickBot="1">
      <c r="A15" s="599"/>
      <c r="B15" s="601"/>
      <c r="C15" s="568"/>
      <c r="D15" s="281">
        <f>D14+1</f>
        <v>4</v>
      </c>
      <c r="E15" s="291" t="s">
        <v>390</v>
      </c>
      <c r="F15" s="291" t="s">
        <v>303</v>
      </c>
      <c r="G15" s="291"/>
      <c r="H15" s="75" t="s">
        <v>496</v>
      </c>
      <c r="I15" s="70" t="str">
        <f t="shared" si="4"/>
        <v>MAYOR</v>
      </c>
      <c r="J15" s="284">
        <v>4</v>
      </c>
      <c r="K15" s="70" t="str">
        <f t="shared" si="5"/>
        <v>PROBABLE</v>
      </c>
      <c r="L15" s="284">
        <v>4</v>
      </c>
      <c r="M15" s="67" t="str">
        <f t="shared" si="6"/>
        <v>EXTREMA</v>
      </c>
      <c r="N15" s="70">
        <f t="shared" si="7"/>
        <v>16</v>
      </c>
      <c r="O15" s="291" t="s">
        <v>497</v>
      </c>
      <c r="P15" s="291" t="s">
        <v>498</v>
      </c>
      <c r="Q15" s="289" t="s">
        <v>499</v>
      </c>
    </row>
    <row r="16" spans="1:17" ht="105.75" thickBot="1">
      <c r="A16" s="599"/>
      <c r="B16" s="601"/>
      <c r="C16" s="568"/>
      <c r="D16" s="281">
        <f>D15+1</f>
        <v>5</v>
      </c>
      <c r="E16" s="291" t="s">
        <v>320</v>
      </c>
      <c r="F16" s="291" t="s">
        <v>451</v>
      </c>
      <c r="G16" s="291"/>
      <c r="H16" s="75" t="s">
        <v>496</v>
      </c>
      <c r="I16" s="70" t="str">
        <f t="shared" si="4"/>
        <v>MODERADO</v>
      </c>
      <c r="J16" s="284">
        <v>3</v>
      </c>
      <c r="K16" s="70" t="str">
        <f t="shared" si="5"/>
        <v>IMPROBABLE</v>
      </c>
      <c r="L16" s="284">
        <v>1</v>
      </c>
      <c r="M16" s="67" t="str">
        <f t="shared" si="6"/>
        <v>BAJA</v>
      </c>
      <c r="N16" s="70">
        <f t="shared" si="7"/>
        <v>3</v>
      </c>
      <c r="O16" s="291" t="s">
        <v>500</v>
      </c>
      <c r="P16" s="291" t="s">
        <v>501</v>
      </c>
      <c r="Q16" s="542" t="s">
        <v>502</v>
      </c>
    </row>
    <row r="17" spans="1:17" ht="75.75" thickBot="1">
      <c r="A17" s="599"/>
      <c r="B17" s="602"/>
      <c r="C17" s="569"/>
      <c r="D17" s="282">
        <f>D16+1</f>
        <v>6</v>
      </c>
      <c r="E17" s="292" t="s">
        <v>503</v>
      </c>
      <c r="F17" s="292" t="s">
        <v>504</v>
      </c>
      <c r="G17" s="292"/>
      <c r="H17" s="108" t="s">
        <v>272</v>
      </c>
      <c r="I17" s="71" t="str">
        <f t="shared" si="4"/>
        <v>MODERADO</v>
      </c>
      <c r="J17" s="285">
        <v>3</v>
      </c>
      <c r="K17" s="71" t="str">
        <f t="shared" si="5"/>
        <v>RARO</v>
      </c>
      <c r="L17" s="285">
        <v>2</v>
      </c>
      <c r="M17" s="67" t="str">
        <f t="shared" si="6"/>
        <v>BAJA</v>
      </c>
      <c r="N17" s="71">
        <f t="shared" si="7"/>
        <v>6</v>
      </c>
      <c r="O17" s="292" t="s">
        <v>505</v>
      </c>
      <c r="P17" s="292" t="s">
        <v>422</v>
      </c>
      <c r="Q17" s="543"/>
    </row>
  </sheetData>
  <sheetProtection/>
  <mergeCells count="19">
    <mergeCell ref="M2:M4"/>
    <mergeCell ref="N2:N4"/>
    <mergeCell ref="O2:O4"/>
    <mergeCell ref="B2:B4"/>
    <mergeCell ref="C2:D4"/>
    <mergeCell ref="E2:E3"/>
    <mergeCell ref="F2:G2"/>
    <mergeCell ref="H2:H3"/>
    <mergeCell ref="I2:J4"/>
    <mergeCell ref="P2:P4"/>
    <mergeCell ref="Q2:Q4"/>
    <mergeCell ref="A12:A17"/>
    <mergeCell ref="B12:B17"/>
    <mergeCell ref="C12:C17"/>
    <mergeCell ref="Q16:Q17"/>
    <mergeCell ref="Q9:Q10"/>
    <mergeCell ref="C5:C10"/>
    <mergeCell ref="B5:B10"/>
    <mergeCell ref="K2:L4"/>
  </mergeCells>
  <conditionalFormatting sqref="M5:M9">
    <cfRule type="containsText" priority="13" dxfId="3" operator="containsText" stopIfTrue="1" text="MODERADA">
      <formula>NOT(ISERROR(SEARCH("MODERADA",M5)))</formula>
    </cfRule>
    <cfRule type="containsText" priority="14" dxfId="2" operator="containsText" stopIfTrue="1" text="EXTREMA">
      <formula>NOT(ISERROR(SEARCH("EXTREMA",M5)))</formula>
    </cfRule>
    <cfRule type="containsText" priority="15" dxfId="1" operator="containsText" stopIfTrue="1" text="ALTA">
      <formula>NOT(ISERROR(SEARCH("ALTA",M5)))</formula>
    </cfRule>
    <cfRule type="containsText" priority="16" dxfId="0" operator="containsText" stopIfTrue="1" text="BAJA">
      <formula>NOT(ISERROR(SEARCH("BAJA",M5)))</formula>
    </cfRule>
  </conditionalFormatting>
  <conditionalFormatting sqref="M10">
    <cfRule type="containsText" priority="9" dxfId="3" operator="containsText" stopIfTrue="1" text="MODERADA">
      <formula>NOT(ISERROR(SEARCH("MODERADA",M10)))</formula>
    </cfRule>
    <cfRule type="containsText" priority="10" dxfId="2" operator="containsText" stopIfTrue="1" text="EXTREMA">
      <formula>NOT(ISERROR(SEARCH("EXTREMA",M10)))</formula>
    </cfRule>
    <cfRule type="containsText" priority="11" dxfId="1" operator="containsText" stopIfTrue="1" text="ALTA">
      <formula>NOT(ISERROR(SEARCH("ALTA",M10)))</formula>
    </cfRule>
    <cfRule type="containsText" priority="12" dxfId="0" operator="containsText" stopIfTrue="1" text="BAJA">
      <formula>NOT(ISERROR(SEARCH("BAJA",M10)))</formula>
    </cfRule>
  </conditionalFormatting>
  <conditionalFormatting sqref="M12:M17">
    <cfRule type="containsText" priority="5" dxfId="3" operator="containsText" stopIfTrue="1" text="MODERADA">
      <formula>NOT(ISERROR(SEARCH("MODERADA",M12)))</formula>
    </cfRule>
    <cfRule type="containsText" priority="6" dxfId="2" operator="containsText" stopIfTrue="1" text="EXTREMA">
      <formula>NOT(ISERROR(SEARCH("EXTREMA",M12)))</formula>
    </cfRule>
    <cfRule type="containsText" priority="7" dxfId="1" operator="containsText" stopIfTrue="1" text="ALTA">
      <formula>NOT(ISERROR(SEARCH("ALTA",M12)))</formula>
    </cfRule>
    <cfRule type="containsText" priority="8" dxfId="0" operator="containsText" stopIfTrue="1" text="BAJA">
      <formula>NOT(ISERROR(SEARCH("BAJA",M12)))</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R12"/>
  <sheetViews>
    <sheetView zoomScale="60" zoomScaleNormal="6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K19" sqref="K19"/>
    </sheetView>
  </sheetViews>
  <sheetFormatPr defaultColWidth="11.421875" defaultRowHeight="12.75"/>
  <cols>
    <col min="1" max="1" width="2.8515625" style="298" customWidth="1"/>
    <col min="2" max="2" width="16.57421875" style="298" customWidth="1"/>
    <col min="3" max="3" width="25.00390625" style="298" customWidth="1"/>
    <col min="4" max="4" width="5.7109375" style="298" customWidth="1"/>
    <col min="5" max="5" width="23.8515625" style="298" customWidth="1"/>
    <col min="6" max="6" width="22.140625" style="298" customWidth="1"/>
    <col min="7" max="7" width="20.421875" style="298" customWidth="1"/>
    <col min="8" max="8" width="30.00390625" style="298" customWidth="1"/>
    <col min="9" max="9" width="15.57421875" style="298" customWidth="1"/>
    <col min="10" max="10" width="4.57421875" style="298" customWidth="1"/>
    <col min="11" max="11" width="20.28125" style="298" customWidth="1"/>
    <col min="12" max="12" width="6.7109375" style="298" customWidth="1"/>
    <col min="13" max="13" width="24.00390625" style="298" customWidth="1"/>
    <col min="14" max="14" width="19.140625" style="298" customWidth="1"/>
    <col min="15" max="15" width="20.7109375" style="298" customWidth="1"/>
    <col min="16" max="16" width="23.28125" style="298" customWidth="1"/>
    <col min="17" max="17" width="24.7109375" style="298" customWidth="1"/>
    <col min="18" max="16384" width="11.421875" style="298" customWidth="1"/>
  </cols>
  <sheetData>
    <row r="1" ht="15.75" thickBot="1"/>
    <row r="2" spans="2:17" ht="15.75">
      <c r="B2" s="464" t="s">
        <v>163</v>
      </c>
      <c r="C2" s="495" t="s">
        <v>164</v>
      </c>
      <c r="D2" s="495"/>
      <c r="E2" s="495" t="s">
        <v>285</v>
      </c>
      <c r="F2" s="495" t="s">
        <v>26</v>
      </c>
      <c r="G2" s="495"/>
      <c r="H2" s="495" t="s">
        <v>8</v>
      </c>
      <c r="I2" s="495" t="s">
        <v>166</v>
      </c>
      <c r="J2" s="495"/>
      <c r="K2" s="495" t="s">
        <v>167</v>
      </c>
      <c r="L2" s="524"/>
      <c r="M2" s="495" t="s">
        <v>313</v>
      </c>
      <c r="N2" s="495" t="s">
        <v>314</v>
      </c>
      <c r="O2" s="495" t="s">
        <v>17</v>
      </c>
      <c r="P2" s="495" t="s">
        <v>170</v>
      </c>
      <c r="Q2" s="498" t="s">
        <v>169</v>
      </c>
    </row>
    <row r="3" spans="2:17" ht="15.75">
      <c r="B3" s="465"/>
      <c r="C3" s="496"/>
      <c r="D3" s="496"/>
      <c r="E3" s="515"/>
      <c r="F3" s="284" t="s">
        <v>31</v>
      </c>
      <c r="G3" s="284" t="s">
        <v>32</v>
      </c>
      <c r="H3" s="496"/>
      <c r="I3" s="496"/>
      <c r="J3" s="496"/>
      <c r="K3" s="515"/>
      <c r="L3" s="515"/>
      <c r="M3" s="496"/>
      <c r="N3" s="496"/>
      <c r="O3" s="496"/>
      <c r="P3" s="496"/>
      <c r="Q3" s="499"/>
    </row>
    <row r="4" spans="2:17" ht="31.5">
      <c r="B4" s="605"/>
      <c r="C4" s="596"/>
      <c r="D4" s="596"/>
      <c r="E4" s="294" t="s">
        <v>299</v>
      </c>
      <c r="F4" s="294" t="s">
        <v>448</v>
      </c>
      <c r="G4" s="294" t="s">
        <v>7</v>
      </c>
      <c r="H4" s="294" t="s">
        <v>449</v>
      </c>
      <c r="I4" s="596"/>
      <c r="J4" s="596"/>
      <c r="K4" s="604"/>
      <c r="L4" s="604"/>
      <c r="M4" s="596"/>
      <c r="N4" s="596"/>
      <c r="O4" s="596"/>
      <c r="P4" s="596"/>
      <c r="Q4" s="597"/>
    </row>
    <row r="5" spans="2:17" ht="186" customHeight="1" hidden="1">
      <c r="B5" s="603" t="s">
        <v>260</v>
      </c>
      <c r="C5" s="567" t="s">
        <v>583</v>
      </c>
      <c r="D5" s="164">
        <v>1</v>
      </c>
      <c r="E5" s="164" t="s">
        <v>321</v>
      </c>
      <c r="F5" s="164" t="s">
        <v>322</v>
      </c>
      <c r="G5" s="164"/>
      <c r="H5" s="73" t="s">
        <v>496</v>
      </c>
      <c r="I5" s="67" t="str">
        <f>IF(J5=1,"INSIGNIFICANTE",IF(J5=2,"MENOR",IF(J5=3,"MODERADO",IF(J5=4,"MAYOR",IF(J5=5,"CATASTROFICA"," ")))))</f>
        <v>MAYOR</v>
      </c>
      <c r="J5" s="283">
        <v>4</v>
      </c>
      <c r="K5" s="67" t="str">
        <f>IF(L5=1,"IMPROBABLE",IF(L5=2,"RARO",IF(L5=3,"MODERADO",IF(L5=4,"PROBABLE",IF(L5=5,"CASI CIERTO"," ")))))</f>
        <v>PROBABLE</v>
      </c>
      <c r="L5" s="283">
        <v>4</v>
      </c>
      <c r="M5" s="67" t="str">
        <f>IF(N5&lt;5,"BAJA",IF(N5=6," MODERADA",IF(N5=5,"ALTA",IF(N5=8,"ALTA",IF(N5=9,"ALTA",IF(N5&gt;9,"EXTREMA"," "))))))</f>
        <v>EXTREMA</v>
      </c>
      <c r="N5" s="67">
        <f>J5*L5</f>
        <v>16</v>
      </c>
      <c r="O5" s="164" t="s">
        <v>581</v>
      </c>
      <c r="P5" s="164" t="s">
        <v>582</v>
      </c>
      <c r="Q5" s="547" t="s">
        <v>508</v>
      </c>
    </row>
    <row r="6" spans="1:18" s="151" customFormat="1" ht="126" customHeight="1" hidden="1" thickBot="1">
      <c r="A6" s="298"/>
      <c r="B6" s="581"/>
      <c r="C6" s="569"/>
      <c r="D6" s="72">
        <f>D5+1</f>
        <v>2</v>
      </c>
      <c r="E6" s="292" t="s">
        <v>584</v>
      </c>
      <c r="F6" s="292" t="s">
        <v>585</v>
      </c>
      <c r="G6" s="292"/>
      <c r="H6" s="108" t="s">
        <v>272</v>
      </c>
      <c r="I6" s="71" t="str">
        <f>IF(J6=1,"INSIGNIFICANTE",IF(J6=2,"MENOR",IF(J6=3,"MODERADO",IF(J6=4,"MAYOR",IF(J6=5,"CATASTROFICA"," ")))))</f>
        <v>MODERADO</v>
      </c>
      <c r="J6" s="285">
        <v>3</v>
      </c>
      <c r="K6" s="71" t="str">
        <f>IF(L6=1,"IMPROBABLE",IF(L6=2,"RARO",IF(L6=3,"MODERADO",IF(L6=4,"PROBABLE",IF(L6=5,"CASI CIERTO"," ")))))</f>
        <v>RARO</v>
      </c>
      <c r="L6" s="285">
        <v>2</v>
      </c>
      <c r="M6" s="71" t="str">
        <f>IF(N6&lt;5,"BAJA",IF(N6=6," MODERADA",IF(N6=5,"ALTA",IF(N6=8,"ALTA",IF(N6=9,"ALTA",IF(N6&gt;9,"EXTREMA"," "))))))</f>
        <v> MODERADA</v>
      </c>
      <c r="N6" s="71">
        <f>J6*L6</f>
        <v>6</v>
      </c>
      <c r="O6" s="292" t="s">
        <v>586</v>
      </c>
      <c r="P6" s="292" t="s">
        <v>587</v>
      </c>
      <c r="Q6" s="543"/>
      <c r="R6" s="65"/>
    </row>
    <row r="7" ht="15.75" thickBot="1"/>
    <row r="8" spans="1:17" ht="75.75" thickBot="1">
      <c r="A8" s="491">
        <v>3</v>
      </c>
      <c r="B8" s="563" t="s">
        <v>260</v>
      </c>
      <c r="C8" s="567" t="s">
        <v>407</v>
      </c>
      <c r="D8" s="69">
        <v>1</v>
      </c>
      <c r="E8" s="164" t="s">
        <v>584</v>
      </c>
      <c r="F8" s="164" t="s">
        <v>585</v>
      </c>
      <c r="G8" s="164"/>
      <c r="H8" s="73" t="s">
        <v>272</v>
      </c>
      <c r="I8" s="67" t="str">
        <f>IF(J8=1,"INSIGNIFICANTE",IF(J8=2,"MENOR",IF(J8=3,"MODERADO",IF(J8=4,"MAYOR",IF(J8=5,"CATASTROFICA"," ")))))</f>
        <v>MODERADO</v>
      </c>
      <c r="J8" s="283">
        <v>3</v>
      </c>
      <c r="K8" s="67" t="str">
        <f>IF(L8=1,"IMPROBABLE",IF(L8=2,"RARO",IF(L8=3,"MODERADO",IF(L8=4,"PROBABLE",IF(L8=5,"CASI CIERTO"," ")))))</f>
        <v>RARO</v>
      </c>
      <c r="L8" s="283">
        <v>2</v>
      </c>
      <c r="M8" s="67" t="str">
        <f>IF(N8&lt;7,"BAJA",IF(N8=8,"MODERADA",IF(N8=9,"MODERADA",IF(N8=10,"ALTA",IF(N8=12,"ALTA",IF(N8&gt;14,"EXTREMA"," "))))))</f>
        <v>BAJA</v>
      </c>
      <c r="N8" s="67">
        <f>J8*L8</f>
        <v>6</v>
      </c>
      <c r="O8" s="164" t="s">
        <v>586</v>
      </c>
      <c r="P8" s="164" t="s">
        <v>587</v>
      </c>
      <c r="Q8" s="457" t="s">
        <v>513</v>
      </c>
    </row>
    <row r="9" spans="1:17" ht="144" customHeight="1" thickBot="1">
      <c r="A9" s="606"/>
      <c r="B9" s="573"/>
      <c r="C9" s="607"/>
      <c r="D9" s="66">
        <v>2</v>
      </c>
      <c r="E9" s="291" t="s">
        <v>410</v>
      </c>
      <c r="F9" s="291" t="s">
        <v>451</v>
      </c>
      <c r="G9" s="291"/>
      <c r="H9" s="108" t="s">
        <v>496</v>
      </c>
      <c r="I9" s="79" t="str">
        <f>IF(J9=1,"INSIGNIFICANTE",IF(J9=2,"MENOR",IF(J9=3,"MODERADO",IF(J9=4,"MAYOR",IF(J9=5,"CATASTROFICA"," ")))))</f>
        <v>MAYOR</v>
      </c>
      <c r="J9" s="284">
        <v>4</v>
      </c>
      <c r="K9" s="79" t="str">
        <f>IF(L9=1,"IMPROBABLE",IF(L9=2,"RARO",IF(L9=3,"MODERADO",IF(L9=4,"PROBABLE",IF(L9=5,"CASI CIERTO"," ")))))</f>
        <v>CASI CIERTO</v>
      </c>
      <c r="L9" s="284">
        <v>5</v>
      </c>
      <c r="M9" s="67" t="str">
        <f>IF(N9&lt;7,"BAJA",IF(N9=8,"MODERADA",IF(N9=9,"MODERADA",IF(N9=10,"ALTA",IF(N9=12,"ALTA",IF(N9&gt;14,"EXTREMA"," "))))))</f>
        <v>EXTREMA</v>
      </c>
      <c r="N9" s="79">
        <f>J9*L9</f>
        <v>20</v>
      </c>
      <c r="O9" s="291" t="s">
        <v>586</v>
      </c>
      <c r="P9" s="291" t="s">
        <v>578</v>
      </c>
      <c r="Q9" s="458" t="s">
        <v>513</v>
      </c>
    </row>
    <row r="10" spans="1:17" ht="180.75" customHeight="1" thickBot="1">
      <c r="A10" s="606"/>
      <c r="B10" s="573"/>
      <c r="C10" s="607"/>
      <c r="D10" s="66">
        <v>3</v>
      </c>
      <c r="E10" s="291" t="s">
        <v>411</v>
      </c>
      <c r="F10" s="291" t="s">
        <v>451</v>
      </c>
      <c r="G10" s="291"/>
      <c r="H10" s="108" t="s">
        <v>496</v>
      </c>
      <c r="I10" s="79" t="str">
        <f>IF(J10=1,"INSIGNIFICANTE",IF(J10=2,"MENOR",IF(J10=3,"MODERADO",IF(J10=4,"MAYOR",IF(J10=5,"CATASTROFICA"," ")))))</f>
        <v>MAYOR</v>
      </c>
      <c r="J10" s="284">
        <v>4</v>
      </c>
      <c r="K10" s="79" t="str">
        <f>IF(L10=1,"IMPROBABLE",IF(L10=2,"RARO",IF(L10=3,"MODERADO",IF(L10=4,"PROBABLE",IF(L10=5,"CASI CIERTO"," ")))))</f>
        <v>PROBABLE</v>
      </c>
      <c r="L10" s="284">
        <v>4</v>
      </c>
      <c r="M10" s="67" t="str">
        <f>IF(N10&lt;7,"BAJA",IF(N10=8,"MODERADA",IF(N10=9,"MODERADA",IF(N10=10,"ALTA",IF(N10=12,"ALTA",IF(N10&gt;14,"EXTREMA"," "))))))</f>
        <v>EXTREMA</v>
      </c>
      <c r="N10" s="79">
        <f>J10*L10</f>
        <v>16</v>
      </c>
      <c r="O10" s="291" t="s">
        <v>577</v>
      </c>
      <c r="P10" s="291" t="s">
        <v>578</v>
      </c>
      <c r="Q10" s="458" t="s">
        <v>513</v>
      </c>
    </row>
    <row r="11" spans="1:17" ht="138.75" customHeight="1" thickBot="1">
      <c r="A11" s="606"/>
      <c r="B11" s="573"/>
      <c r="C11" s="607"/>
      <c r="D11" s="66">
        <v>4</v>
      </c>
      <c r="E11" s="291" t="s">
        <v>412</v>
      </c>
      <c r="F11" s="291" t="s">
        <v>451</v>
      </c>
      <c r="G11" s="291"/>
      <c r="H11" s="108" t="s">
        <v>496</v>
      </c>
      <c r="I11" s="79" t="str">
        <f>IF(J11=1,"INSIGNIFICANTE",IF(J11=2,"MENOR",IF(J11=3,"MODERADO",IF(J11=4,"MAYOR",IF(J11=5,"CATASTROFICA"," ")))))</f>
        <v>MODERADO</v>
      </c>
      <c r="J11" s="284">
        <v>3</v>
      </c>
      <c r="K11" s="79" t="str">
        <f>IF(L11=1,"IMPROBABLE",IF(L11=2,"RARO",IF(L11=3,"MODERADO",IF(L11=4,"PROBABLE",IF(L11=5,"CASI CIERTO"," ")))))</f>
        <v>IMPROBABLE</v>
      </c>
      <c r="L11" s="284">
        <v>1</v>
      </c>
      <c r="M11" s="67" t="str">
        <f>IF(N11&lt;7,"BAJA",IF(N11=8,"MODERADA",IF(N11=9,"MODERADA",IF(N11=10,"ALTA",IF(N11=12,"ALTA",IF(N11&gt;14,"EXTREMA"," "))))))</f>
        <v>BAJA</v>
      </c>
      <c r="N11" s="79">
        <f>J11*L11</f>
        <v>3</v>
      </c>
      <c r="O11" s="291" t="s">
        <v>579</v>
      </c>
      <c r="P11" s="291" t="s">
        <v>580</v>
      </c>
      <c r="Q11" s="458" t="s">
        <v>513</v>
      </c>
    </row>
    <row r="12" spans="1:17" ht="129.75" customHeight="1" thickBot="1">
      <c r="A12" s="472"/>
      <c r="B12" s="565"/>
      <c r="C12" s="569"/>
      <c r="D12" s="292">
        <v>5</v>
      </c>
      <c r="E12" s="292" t="s">
        <v>321</v>
      </c>
      <c r="F12" s="292" t="s">
        <v>322</v>
      </c>
      <c r="G12" s="292"/>
      <c r="H12" s="108" t="s">
        <v>496</v>
      </c>
      <c r="I12" s="71" t="str">
        <f>IF(J12=1,"INSIGNIFICANTE",IF(J12=2,"MENOR",IF(J12=3,"MODERADO",IF(J12=4,"MAYOR",IF(J12=5,"CATASTROFICA"," ")))))</f>
        <v>MAYOR</v>
      </c>
      <c r="J12" s="285">
        <v>4</v>
      </c>
      <c r="K12" s="71" t="str">
        <f>IF(L12=1,"IMPROBABLE",IF(L12=2,"RARO",IF(L12=3,"MODERADO",IF(L12=4,"PROBABLE",IF(L12=5,"CASI CIERTO"," ")))))</f>
        <v>PROBABLE</v>
      </c>
      <c r="L12" s="285">
        <v>4</v>
      </c>
      <c r="M12" s="67" t="str">
        <f>IF(N12&lt;7,"BAJA",IF(N12=8,"MODERADA",IF(N12=9,"MODERADA",IF(N12=10,"ALTA",IF(N12=12,"ALTA",IF(N12&gt;14,"EXTREMA"," "))))))</f>
        <v>EXTREMA</v>
      </c>
      <c r="N12" s="71">
        <f>J12*L12</f>
        <v>16</v>
      </c>
      <c r="O12" s="292" t="s">
        <v>581</v>
      </c>
      <c r="P12" s="292" t="s">
        <v>582</v>
      </c>
      <c r="Q12" s="459" t="s">
        <v>513</v>
      </c>
    </row>
  </sheetData>
  <sheetProtection/>
  <mergeCells count="18">
    <mergeCell ref="O2:O4"/>
    <mergeCell ref="P2:P4"/>
    <mergeCell ref="Q2:Q4"/>
    <mergeCell ref="C5:C6"/>
    <mergeCell ref="A8:A12"/>
    <mergeCell ref="B8:B12"/>
    <mergeCell ref="C8:C12"/>
    <mergeCell ref="B5:B6"/>
    <mergeCell ref="Q5:Q6"/>
    <mergeCell ref="N2:N4"/>
    <mergeCell ref="K2:L4"/>
    <mergeCell ref="M2:M4"/>
    <mergeCell ref="B2:B4"/>
    <mergeCell ref="C2:D4"/>
    <mergeCell ref="E2:E3"/>
    <mergeCell ref="F2:G2"/>
    <mergeCell ref="H2:H3"/>
    <mergeCell ref="I2:J4"/>
  </mergeCells>
  <conditionalFormatting sqref="M5">
    <cfRule type="containsText" priority="13" dxfId="3" operator="containsText" stopIfTrue="1" text="MODERADA">
      <formula>NOT(ISERROR(SEARCH("MODERADA",M5)))</formula>
    </cfRule>
    <cfRule type="containsText" priority="14" dxfId="2" operator="containsText" stopIfTrue="1" text="EXTREMA">
      <formula>NOT(ISERROR(SEARCH("EXTREMA",M5)))</formula>
    </cfRule>
    <cfRule type="containsText" priority="15" dxfId="1" operator="containsText" stopIfTrue="1" text="ALTA">
      <formula>NOT(ISERROR(SEARCH("ALTA",M5)))</formula>
    </cfRule>
    <cfRule type="containsText" priority="16" dxfId="0" operator="containsText" stopIfTrue="1" text="BAJA">
      <formula>NOT(ISERROR(SEARCH("BAJA",M5)))</formula>
    </cfRule>
  </conditionalFormatting>
  <conditionalFormatting sqref="M6">
    <cfRule type="containsText" priority="9" dxfId="3" operator="containsText" stopIfTrue="1" text="MODERADA">
      <formula>NOT(ISERROR(SEARCH("MODERADA",M6)))</formula>
    </cfRule>
    <cfRule type="containsText" priority="10" dxfId="2" operator="containsText" stopIfTrue="1" text="EXTREMA">
      <formula>NOT(ISERROR(SEARCH("EXTREMA",M6)))</formula>
    </cfRule>
    <cfRule type="containsText" priority="11" dxfId="1" operator="containsText" stopIfTrue="1" text="ALTA">
      <formula>NOT(ISERROR(SEARCH("ALTA",M6)))</formula>
    </cfRule>
    <cfRule type="containsText" priority="12" dxfId="0" operator="containsText" stopIfTrue="1" text="BAJA">
      <formula>NOT(ISERROR(SEARCH("BAJA",M6)))</formula>
    </cfRule>
  </conditionalFormatting>
  <conditionalFormatting sqref="M8:M12">
    <cfRule type="containsText" priority="1" dxfId="3" operator="containsText" stopIfTrue="1" text="MODERADA">
      <formula>NOT(ISERROR(SEARCH("MODERADA",M8)))</formula>
    </cfRule>
    <cfRule type="containsText" priority="2" dxfId="2" operator="containsText" stopIfTrue="1" text="EXTREMA">
      <formula>NOT(ISERROR(SEARCH("EXTREMA",M8)))</formula>
    </cfRule>
    <cfRule type="containsText" priority="3" dxfId="1" operator="containsText" stopIfTrue="1" text="ALTA">
      <formula>NOT(ISERROR(SEARCH("ALTA",M8)))</formula>
    </cfRule>
    <cfRule type="containsText" priority="4" dxfId="0" operator="containsText" stopIfTrue="1" text="BAJA">
      <formula>NOT(ISERROR(SEARCH("BAJA",M8)))</formula>
    </cfRule>
  </conditionalFormatting>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Q12"/>
  <sheetViews>
    <sheetView zoomScale="60" zoomScaleNormal="60" zoomScalePageLayoutView="0" workbookViewId="0" topLeftCell="A8">
      <selection activeCell="M9" sqref="M9:M12"/>
    </sheetView>
  </sheetViews>
  <sheetFormatPr defaultColWidth="11.421875" defaultRowHeight="12.75"/>
  <cols>
    <col min="1" max="1" width="5.7109375" style="298" customWidth="1"/>
    <col min="2" max="2" width="17.421875" style="298" customWidth="1"/>
    <col min="3" max="3" width="32.8515625" style="298" customWidth="1"/>
    <col min="4" max="4" width="5.421875" style="298" customWidth="1"/>
    <col min="5" max="5" width="22.421875" style="298" customWidth="1"/>
    <col min="6" max="6" width="20.7109375" style="298" customWidth="1"/>
    <col min="7" max="7" width="21.140625" style="298" customWidth="1"/>
    <col min="8" max="8" width="28.7109375" style="298" customWidth="1"/>
    <col min="9" max="9" width="23.140625" style="298" customWidth="1"/>
    <col min="10" max="10" width="4.7109375" style="298" customWidth="1"/>
    <col min="11" max="11" width="20.421875" style="298" customWidth="1"/>
    <col min="12" max="12" width="5.00390625" style="298" customWidth="1"/>
    <col min="13" max="13" width="21.421875" style="298" customWidth="1"/>
    <col min="14" max="14" width="22.28125" style="298" customWidth="1"/>
    <col min="15" max="15" width="38.140625" style="298" customWidth="1"/>
    <col min="16" max="16" width="23.140625" style="298" customWidth="1"/>
    <col min="17" max="17" width="23.7109375" style="298" customWidth="1"/>
    <col min="18" max="16384" width="11.421875" style="298" customWidth="1"/>
  </cols>
  <sheetData>
    <row r="1" ht="15.75" thickBot="1"/>
    <row r="2" spans="2:17" ht="15.75" customHeight="1">
      <c r="B2" s="464" t="s">
        <v>163</v>
      </c>
      <c r="C2" s="495" t="s">
        <v>164</v>
      </c>
      <c r="D2" s="495"/>
      <c r="E2" s="495" t="s">
        <v>285</v>
      </c>
      <c r="F2" s="495" t="s">
        <v>26</v>
      </c>
      <c r="G2" s="495"/>
      <c r="H2" s="495" t="s">
        <v>8</v>
      </c>
      <c r="I2" s="495" t="s">
        <v>166</v>
      </c>
      <c r="J2" s="495"/>
      <c r="K2" s="495" t="s">
        <v>167</v>
      </c>
      <c r="L2" s="524"/>
      <c r="M2" s="495" t="s">
        <v>429</v>
      </c>
      <c r="N2" s="495" t="s">
        <v>313</v>
      </c>
      <c r="O2" s="495" t="s">
        <v>17</v>
      </c>
      <c r="P2" s="495" t="s">
        <v>170</v>
      </c>
      <c r="Q2" s="498" t="s">
        <v>169</v>
      </c>
    </row>
    <row r="3" spans="2:17" ht="15.75">
      <c r="B3" s="465"/>
      <c r="C3" s="496"/>
      <c r="D3" s="496"/>
      <c r="E3" s="515"/>
      <c r="F3" s="284" t="s">
        <v>31</v>
      </c>
      <c r="G3" s="284" t="s">
        <v>32</v>
      </c>
      <c r="H3" s="496"/>
      <c r="I3" s="496"/>
      <c r="J3" s="496"/>
      <c r="K3" s="515"/>
      <c r="L3" s="515"/>
      <c r="M3" s="496"/>
      <c r="N3" s="496"/>
      <c r="O3" s="496"/>
      <c r="P3" s="496"/>
      <c r="Q3" s="499"/>
    </row>
    <row r="4" spans="2:17" ht="43.5" customHeight="1" thickBot="1">
      <c r="B4" s="466"/>
      <c r="C4" s="497"/>
      <c r="D4" s="497"/>
      <c r="E4" s="285" t="s">
        <v>299</v>
      </c>
      <c r="F4" s="285" t="s">
        <v>448</v>
      </c>
      <c r="G4" s="285" t="s">
        <v>7</v>
      </c>
      <c r="H4" s="285" t="s">
        <v>449</v>
      </c>
      <c r="I4" s="497"/>
      <c r="J4" s="497"/>
      <c r="K4" s="525"/>
      <c r="L4" s="525"/>
      <c r="M4" s="497"/>
      <c r="N4" s="497"/>
      <c r="O4" s="497"/>
      <c r="P4" s="497"/>
      <c r="Q4" s="500"/>
    </row>
    <row r="5" spans="2:17" ht="75" hidden="1">
      <c r="B5" s="579" t="s">
        <v>178</v>
      </c>
      <c r="C5" s="608" t="s">
        <v>180</v>
      </c>
      <c r="D5" s="78">
        <v>1</v>
      </c>
      <c r="E5" s="290" t="s">
        <v>179</v>
      </c>
      <c r="F5" s="290" t="s">
        <v>451</v>
      </c>
      <c r="G5" s="290"/>
      <c r="H5" s="93" t="s">
        <v>269</v>
      </c>
      <c r="I5" s="79" t="str">
        <f>IF(J5=1,"INSIGNIFICANTE",IF(J5=2,"MENOR",IF(J5=3,"MODERADO",IF(J5=4,"MAYOR",IF(J5=5,"CATASTROFICA"," ")))))</f>
        <v>MODERADO</v>
      </c>
      <c r="J5" s="295">
        <v>3</v>
      </c>
      <c r="K5" s="79" t="str">
        <f>IF(L5=1,"IMPROBABLE",IF(L5=2,"RARO",IF(L5=3,"MODERADO",IF(L5=4,"PROBABLE",IF(L5=5,"CASI CIERTO"," ")))))</f>
        <v>MODERADO</v>
      </c>
      <c r="L5" s="295">
        <v>3</v>
      </c>
      <c r="M5" s="79" t="str">
        <f>IF(N5&lt;5,"BAJA",IF(N5=6," MODERADA",IF(N5=5,"ALTA",IF(N5=8,"ALTA",IF(N5=9,"ALTA",IF(N5&gt;9,"EXTREMA"," "))))))</f>
        <v>ALTA</v>
      </c>
      <c r="N5" s="79">
        <f>J5*L5</f>
        <v>9</v>
      </c>
      <c r="O5" s="290" t="s">
        <v>595</v>
      </c>
      <c r="P5" s="290" t="s">
        <v>278</v>
      </c>
      <c r="Q5" s="541" t="s">
        <v>590</v>
      </c>
    </row>
    <row r="6" spans="2:17" ht="90" hidden="1">
      <c r="B6" s="580"/>
      <c r="C6" s="609"/>
      <c r="D6" s="66">
        <f>D5+1</f>
        <v>2</v>
      </c>
      <c r="E6" s="291" t="s">
        <v>596</v>
      </c>
      <c r="F6" s="291" t="s">
        <v>451</v>
      </c>
      <c r="G6" s="291"/>
      <c r="H6" s="75" t="s">
        <v>326</v>
      </c>
      <c r="I6" s="70" t="str">
        <f>IF(J6=1,"INSIGNIFICANTE",IF(J6=2,"MENOR",IF(J6=3,"MODERADO",IF(J6=4,"MAYOR",IF(J6=5,"CATASTROFICA"," ")))))</f>
        <v>MAYOR</v>
      </c>
      <c r="J6" s="284">
        <v>4</v>
      </c>
      <c r="K6" s="70" t="str">
        <f>IF(L6=1,"IMPROBABLE",IF(L6=2,"RARO",IF(L6=3,"MODERADO",IF(L6=4,"PROBABLE",IF(L6=5,"CASI CIERTO"," ")))))</f>
        <v>CASI CIERTO</v>
      </c>
      <c r="L6" s="284">
        <v>5</v>
      </c>
      <c r="M6" s="70" t="str">
        <f>IF(N6&lt;5,"BAJA",IF(N6=6," MODERADA",IF(N6=5,"ALTA",IF(N6=8,"ALTA",IF(N6=9,"ALTA",IF(N6&gt;9,"EXTREMA"," "))))))</f>
        <v>EXTREMA</v>
      </c>
      <c r="N6" s="70">
        <f>J6*L6</f>
        <v>20</v>
      </c>
      <c r="O6" s="291" t="s">
        <v>327</v>
      </c>
      <c r="P6" s="291" t="s">
        <v>597</v>
      </c>
      <c r="Q6" s="542"/>
    </row>
    <row r="7" spans="2:17" ht="90.75" hidden="1" thickBot="1">
      <c r="B7" s="581"/>
      <c r="C7" s="610"/>
      <c r="D7" s="72">
        <f>D6+1</f>
        <v>3</v>
      </c>
      <c r="E7" s="292" t="s">
        <v>186</v>
      </c>
      <c r="F7" s="292" t="s">
        <v>451</v>
      </c>
      <c r="G7" s="292"/>
      <c r="H7" s="108" t="s">
        <v>264</v>
      </c>
      <c r="I7" s="71" t="str">
        <f>IF(J7=1,"INSIGNIFICANTE",IF(J7=2,"MENOR",IF(J7=3,"MODERADO",IF(J7=4,"MAYOR",IF(J7=5,"CATASTROFICA"," ")))))</f>
        <v>MENOR</v>
      </c>
      <c r="J7" s="285">
        <v>2</v>
      </c>
      <c r="K7" s="71" t="str">
        <f>IF(L7=1,"IMPROBABLE",IF(L7=2,"RARO",IF(L7=3,"MODERADO",IF(L7=4,"PROBABLE",IF(L7=5,"CASI CIERTO"," ")))))</f>
        <v>MODERADO</v>
      </c>
      <c r="L7" s="285">
        <v>3</v>
      </c>
      <c r="M7" s="71" t="str">
        <f>IF(N7&lt;5,"BAJA",IF(N7=6," MODERADA",IF(N7=5,"ALTA",IF(N7=8,"ALTA",IF(N7=9,"ALTA",IF(N7&gt;9,"EXTREMA"," "))))))</f>
        <v> MODERADA</v>
      </c>
      <c r="N7" s="71">
        <f>J7*L7</f>
        <v>6</v>
      </c>
      <c r="O7" s="72" t="s">
        <v>588</v>
      </c>
      <c r="P7" s="292" t="s">
        <v>597</v>
      </c>
      <c r="Q7" s="543"/>
    </row>
    <row r="9" spans="1:17" ht="189.75" customHeight="1">
      <c r="A9" s="604">
        <v>4</v>
      </c>
      <c r="B9" s="611" t="s">
        <v>178</v>
      </c>
      <c r="C9" s="609" t="s">
        <v>406</v>
      </c>
      <c r="D9" s="66">
        <v>1</v>
      </c>
      <c r="E9" s="291" t="s">
        <v>179</v>
      </c>
      <c r="F9" s="291" t="s">
        <v>451</v>
      </c>
      <c r="G9" s="291"/>
      <c r="H9" s="75" t="s">
        <v>434</v>
      </c>
      <c r="I9" s="70" t="str">
        <f>IF(J9=1,"INSIGNIFICANTE",IF(J9=2,"MENOR",IF(J9=3,"MODERADO",IF(J9=4,"MAYOR",IF(J9=5,"CATASTROFICA"," ")))))</f>
        <v>CATASTROFICA</v>
      </c>
      <c r="J9" s="284">
        <v>5</v>
      </c>
      <c r="K9" s="70" t="str">
        <f>IF(L9=1,"IMPROBABLE",IF(L9=2,"RARO",IF(L9=3,"MODERADO",IF(L9=4,"PROBABLE",IF(L9=5,"CASI CIERTO"," ")))))</f>
        <v>IMPROBABLE</v>
      </c>
      <c r="L9" s="284">
        <v>1</v>
      </c>
      <c r="M9" s="70" t="str">
        <f>IF(N9&lt;7,"BAJA",IF(N9=8,"MODERADA",IF(N9=9,"MODERADA",IF(N9=10,"ALTA",IF(N9=12,"ALTA",IF(N9&gt;14,"EXTREMA"," "))))))</f>
        <v>BAJA</v>
      </c>
      <c r="N9" s="70">
        <f>J9*L9</f>
        <v>5</v>
      </c>
      <c r="O9" s="291" t="s">
        <v>598</v>
      </c>
      <c r="P9" s="291" t="s">
        <v>435</v>
      </c>
      <c r="Q9" s="291" t="s">
        <v>599</v>
      </c>
    </row>
    <row r="10" spans="1:17" ht="60">
      <c r="A10" s="590"/>
      <c r="B10" s="611"/>
      <c r="C10" s="609"/>
      <c r="D10" s="205">
        <f>D9+1</f>
        <v>2</v>
      </c>
      <c r="E10" s="75" t="s">
        <v>600</v>
      </c>
      <c r="F10" s="291" t="s">
        <v>451</v>
      </c>
      <c r="G10" s="291"/>
      <c r="H10" s="75" t="s">
        <v>326</v>
      </c>
      <c r="I10" s="70" t="str">
        <f>IF(J10=1,"INSIGNIFICANTE",IF(J10=2,"MENOR",IF(J10=3,"MODERADO",IF(J10=4,"MAYOR",IF(J10=5,"CATASTROFICA"," ")))))</f>
        <v>MAYOR</v>
      </c>
      <c r="J10" s="284">
        <v>4</v>
      </c>
      <c r="K10" s="70" t="str">
        <f>IF(L10=1,"IMPROBABLE",IF(L10=2,"RARO",IF(L10=3,"MODERADO",IF(L10=4,"PROBABLE",IF(L10=5,"CASI CIERTO"," ")))))</f>
        <v>IMPROBABLE</v>
      </c>
      <c r="L10" s="284">
        <v>1</v>
      </c>
      <c r="M10" s="70" t="str">
        <f>IF(N10&lt;7,"BAJA",IF(N10=8,"MODERADA",IF(N10=9,"MODERADA",IF(N10=10,"ALTA",IF(N10=12,"ALTA",IF(N10&gt;14,"EXTREMA"," "))))))</f>
        <v>BAJA</v>
      </c>
      <c r="N10" s="70">
        <f>J10*L10</f>
        <v>4</v>
      </c>
      <c r="O10" s="291" t="s">
        <v>601</v>
      </c>
      <c r="P10" s="291" t="s">
        <v>435</v>
      </c>
      <c r="Q10" s="291" t="s">
        <v>590</v>
      </c>
    </row>
    <row r="11" spans="1:17" ht="135">
      <c r="A11" s="590"/>
      <c r="B11" s="611"/>
      <c r="C11" s="609"/>
      <c r="D11" s="205">
        <f>D10+1</f>
        <v>3</v>
      </c>
      <c r="E11" s="291" t="s">
        <v>413</v>
      </c>
      <c r="F11" s="291" t="s">
        <v>451</v>
      </c>
      <c r="G11" s="291"/>
      <c r="H11" s="75" t="s">
        <v>264</v>
      </c>
      <c r="I11" s="70" t="str">
        <f>IF(J11=1,"INSIGNIFICANTE",IF(J11=2,"MENOR",IF(J11=3,"MODERADO",IF(J11=4,"MAYOR",IF(J11=5,"CATASTROFICA"," ")))))</f>
        <v>MODERADO</v>
      </c>
      <c r="J11" s="284">
        <v>3</v>
      </c>
      <c r="K11" s="70" t="str">
        <f>IF(L11=1,"IMPROBABLE",IF(L11=2,"RARO",IF(L11=3,"MODERADO",IF(L11=4,"PROBABLE",IF(L11=5,"CASI CIERTO"," ")))))</f>
        <v>IMPROBABLE</v>
      </c>
      <c r="L11" s="284">
        <v>1</v>
      </c>
      <c r="M11" s="70" t="str">
        <f>IF(N11&lt;7,"BAJA",IF(N11=8,"MODERADA",IF(N11=9,"MODERADA",IF(N11=10,"ALTA",IF(N11=12,"ALTA",IF(N11&gt;14,"EXTREMA"," "))))))</f>
        <v>BAJA</v>
      </c>
      <c r="N11" s="70">
        <f>J11*L11</f>
        <v>3</v>
      </c>
      <c r="O11" s="66" t="s">
        <v>588</v>
      </c>
      <c r="P11" s="291" t="s">
        <v>589</v>
      </c>
      <c r="Q11" s="291" t="s">
        <v>590</v>
      </c>
    </row>
    <row r="12" spans="1:17" ht="75">
      <c r="A12" s="582"/>
      <c r="B12" s="611"/>
      <c r="C12" s="609"/>
      <c r="D12" s="205">
        <f>D11+1</f>
        <v>4</v>
      </c>
      <c r="E12" s="296" t="s">
        <v>591</v>
      </c>
      <c r="F12" s="75" t="s">
        <v>592</v>
      </c>
      <c r="G12" s="296"/>
      <c r="H12" s="75" t="s">
        <v>593</v>
      </c>
      <c r="I12" s="70" t="str">
        <f>IF(J12=1,"INSIGNIFICANTE",IF(J12=2,"MENOR",IF(J12=3,"MODERADO",IF(J12=4,"MAYOR",IF(J12=5,"CATASTROFICA"," ")))))</f>
        <v>MENOR</v>
      </c>
      <c r="J12" s="284">
        <v>2</v>
      </c>
      <c r="K12" s="70" t="str">
        <f>IF(L12=1,"IMPROBABLE",IF(L12=2,"RARO",IF(L12=3,"MODERADO",IF(L12=4,"PROBABLE",IF(L12=5,"CASI CIERTO"," ")))))</f>
        <v>IMPROBABLE</v>
      </c>
      <c r="L12" s="284">
        <v>1</v>
      </c>
      <c r="M12" s="70" t="str">
        <f>IF(N12&lt;7,"BAJA",IF(N12=8,"MODERADA",IF(N12=9,"MODERADA",IF(N12=10,"ALTA",IF(N12=12,"ALTA",IF(N12&gt;14,"EXTREMA"," "))))))</f>
        <v>BAJA</v>
      </c>
      <c r="N12" s="70">
        <f>J12*L12</f>
        <v>2</v>
      </c>
      <c r="O12" s="296" t="s">
        <v>594</v>
      </c>
      <c r="P12" s="75" t="s">
        <v>435</v>
      </c>
      <c r="Q12" s="75" t="s">
        <v>590</v>
      </c>
    </row>
  </sheetData>
  <sheetProtection/>
  <mergeCells count="18">
    <mergeCell ref="C9:C12"/>
    <mergeCell ref="P2:P4"/>
    <mergeCell ref="Q2:Q4"/>
    <mergeCell ref="Q5:Q7"/>
    <mergeCell ref="E2:E3"/>
    <mergeCell ref="F2:G2"/>
    <mergeCell ref="H2:H3"/>
    <mergeCell ref="I2:J4"/>
    <mergeCell ref="A9:A12"/>
    <mergeCell ref="N2:N4"/>
    <mergeCell ref="O2:O4"/>
    <mergeCell ref="K2:L4"/>
    <mergeCell ref="M2:M4"/>
    <mergeCell ref="B5:B7"/>
    <mergeCell ref="C5:C7"/>
    <mergeCell ref="B2:B4"/>
    <mergeCell ref="C2:D4"/>
    <mergeCell ref="B9:B12"/>
  </mergeCells>
  <conditionalFormatting sqref="M5:M7">
    <cfRule type="containsText" priority="5" dxfId="3" operator="containsText" stopIfTrue="1" text="MODERADA">
      <formula>NOT(ISERROR(SEARCH("MODERADA",M5)))</formula>
    </cfRule>
    <cfRule type="containsText" priority="6" dxfId="2" operator="containsText" stopIfTrue="1" text="EXTREMA">
      <formula>NOT(ISERROR(SEARCH("EXTREMA",M5)))</formula>
    </cfRule>
    <cfRule type="containsText" priority="7" dxfId="1" operator="containsText" stopIfTrue="1" text="ALTA">
      <formula>NOT(ISERROR(SEARCH("ALTA",M5)))</formula>
    </cfRule>
    <cfRule type="containsText" priority="8" dxfId="0" operator="containsText" stopIfTrue="1" text="BAJA">
      <formula>NOT(ISERROR(SEARCH("BAJA",M5)))</formula>
    </cfRule>
  </conditionalFormatting>
  <conditionalFormatting sqref="M9:M12">
    <cfRule type="containsText" priority="1" dxfId="3" operator="containsText" stopIfTrue="1" text="MODERADA">
      <formula>NOT(ISERROR(SEARCH("MODERADA",M9)))</formula>
    </cfRule>
    <cfRule type="containsText" priority="2" dxfId="2" operator="containsText" stopIfTrue="1" text="EXTREMA">
      <formula>NOT(ISERROR(SEARCH("EXTREMA",M9)))</formula>
    </cfRule>
    <cfRule type="containsText" priority="3" dxfId="1" operator="containsText" stopIfTrue="1" text="ALTA">
      <formula>NOT(ISERROR(SEARCH("ALTA",M9)))</formula>
    </cfRule>
    <cfRule type="containsText" priority="4" dxfId="0" operator="containsText" stopIfTrue="1" text="BAJA">
      <formula>NOT(ISERROR(SEARCH("BAJA",M9)))</formula>
    </cfRule>
  </conditionalFormatting>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Q6"/>
  <sheetViews>
    <sheetView zoomScale="60" zoomScaleNormal="60" zoomScalePageLayoutView="0" workbookViewId="0" topLeftCell="A1">
      <selection activeCell="E10" sqref="E10"/>
    </sheetView>
  </sheetViews>
  <sheetFormatPr defaultColWidth="11.421875" defaultRowHeight="12.75"/>
  <cols>
    <col min="1" max="1" width="4.7109375" style="0" customWidth="1"/>
    <col min="2" max="2" width="17.8515625" style="0" customWidth="1"/>
    <col min="3" max="3" width="30.8515625" style="0" customWidth="1"/>
    <col min="4" max="4" width="4.421875" style="0" customWidth="1"/>
    <col min="5" max="5" width="25.8515625" style="0" customWidth="1"/>
    <col min="6" max="6" width="21.140625" style="0" customWidth="1"/>
    <col min="7" max="7" width="22.28125" style="0" customWidth="1"/>
    <col min="8" max="8" width="27.421875" style="0" customWidth="1"/>
    <col min="9" max="9" width="20.28125" style="0" customWidth="1"/>
    <col min="10" max="10" width="5.28125" style="0" customWidth="1"/>
    <col min="11" max="11" width="18.28125" style="0" customWidth="1"/>
    <col min="12" max="12" width="6.00390625" style="0" customWidth="1"/>
    <col min="13" max="13" width="20.421875" style="0" customWidth="1"/>
    <col min="14" max="14" width="17.140625" style="0" customWidth="1"/>
    <col min="15" max="15" width="20.00390625" style="0" customWidth="1"/>
    <col min="16" max="16" width="22.421875" style="0" customWidth="1"/>
    <col min="17" max="17" width="24.8515625" style="0" customWidth="1"/>
  </cols>
  <sheetData>
    <row r="1" ht="13.5" thickBot="1"/>
    <row r="2" spans="2:17" ht="15.75">
      <c r="B2" s="464" t="s">
        <v>163</v>
      </c>
      <c r="C2" s="495" t="s">
        <v>164</v>
      </c>
      <c r="D2" s="495"/>
      <c r="E2" s="495" t="s">
        <v>285</v>
      </c>
      <c r="F2" s="495" t="s">
        <v>26</v>
      </c>
      <c r="G2" s="495"/>
      <c r="H2" s="495" t="s">
        <v>8</v>
      </c>
      <c r="I2" s="495" t="s">
        <v>166</v>
      </c>
      <c r="J2" s="495"/>
      <c r="K2" s="495" t="s">
        <v>167</v>
      </c>
      <c r="L2" s="594"/>
      <c r="M2" s="495" t="s">
        <v>313</v>
      </c>
      <c r="N2" s="495" t="s">
        <v>314</v>
      </c>
      <c r="O2" s="495" t="s">
        <v>17</v>
      </c>
      <c r="P2" s="495" t="s">
        <v>170</v>
      </c>
      <c r="Q2" s="498" t="s">
        <v>169</v>
      </c>
    </row>
    <row r="3" spans="2:17" ht="15.75">
      <c r="B3" s="465"/>
      <c r="C3" s="496"/>
      <c r="D3" s="496"/>
      <c r="E3" s="592"/>
      <c r="F3" s="96" t="s">
        <v>31</v>
      </c>
      <c r="G3" s="96" t="s">
        <v>32</v>
      </c>
      <c r="H3" s="593"/>
      <c r="I3" s="496"/>
      <c r="J3" s="496"/>
      <c r="K3" s="592"/>
      <c r="L3" s="592"/>
      <c r="M3" s="496"/>
      <c r="N3" s="496"/>
      <c r="O3" s="496"/>
      <c r="P3" s="496"/>
      <c r="Q3" s="499"/>
    </row>
    <row r="4" spans="2:17" ht="32.25" thickBot="1">
      <c r="B4" s="466"/>
      <c r="C4" s="497"/>
      <c r="D4" s="497"/>
      <c r="E4" s="68" t="s">
        <v>299</v>
      </c>
      <c r="F4" s="68" t="s">
        <v>33</v>
      </c>
      <c r="G4" s="68" t="s">
        <v>7</v>
      </c>
      <c r="H4" s="68" t="s">
        <v>9</v>
      </c>
      <c r="I4" s="497"/>
      <c r="J4" s="497"/>
      <c r="K4" s="595"/>
      <c r="L4" s="595"/>
      <c r="M4" s="497"/>
      <c r="N4" s="497"/>
      <c r="O4" s="497"/>
      <c r="P4" s="497"/>
      <c r="Q4" s="500"/>
    </row>
    <row r="5" spans="2:17" ht="273" customHeight="1">
      <c r="B5" s="612" t="s">
        <v>182</v>
      </c>
      <c r="C5" s="608" t="s">
        <v>328</v>
      </c>
      <c r="D5" s="78">
        <v>1</v>
      </c>
      <c r="E5" s="77" t="s">
        <v>183</v>
      </c>
      <c r="F5" s="87" t="s">
        <v>304</v>
      </c>
      <c r="G5" s="87"/>
      <c r="H5" s="119" t="s">
        <v>316</v>
      </c>
      <c r="I5" s="79" t="str">
        <f>IF(J5=1,"INSIGNIFICANTE",IF(J5=2,"MENOR",IF(J5=3,"MODERADO",IF(J5=4,"MAYOR",IF(J5=5,"CATASTROFICA"," ")))))</f>
        <v>MENOR</v>
      </c>
      <c r="J5" s="80">
        <v>2</v>
      </c>
      <c r="K5" s="79" t="str">
        <f>IF(L5=1,"IMPROBABLE",IF(L5=2,"RARO",IF(L5=3,"MODERADO",IF(L5=4,"PROBABLE",IF(L5=5,"CASI CIERTO"," ")))))</f>
        <v>RARO</v>
      </c>
      <c r="L5" s="80">
        <v>2</v>
      </c>
      <c r="M5" s="79" t="str">
        <f>IF(N5&lt;5,"BAJA",IF(N5=6," MODERADA",IF(N5=5,"ALTA",IF(N5=8,"ALTA",IF(N5=9,"ALTA",IF(N5&gt;9,"EXTREMA"," "))))))</f>
        <v>BAJA</v>
      </c>
      <c r="N5" s="79">
        <f>J5*L5</f>
        <v>4</v>
      </c>
      <c r="O5" s="94" t="s">
        <v>331</v>
      </c>
      <c r="P5" s="77" t="s">
        <v>332</v>
      </c>
      <c r="Q5" s="92" t="s">
        <v>336</v>
      </c>
    </row>
    <row r="6" spans="2:17" ht="220.5" customHeight="1" thickBot="1">
      <c r="B6" s="613"/>
      <c r="C6" s="610"/>
      <c r="D6" s="72">
        <f>1+1</f>
        <v>2</v>
      </c>
      <c r="E6" s="53" t="s">
        <v>333</v>
      </c>
      <c r="F6" s="88" t="s">
        <v>302</v>
      </c>
      <c r="G6" s="88"/>
      <c r="H6" s="118" t="s">
        <v>316</v>
      </c>
      <c r="I6" s="71" t="str">
        <f>IF(J6=1,"INSIGNIFICANTE",IF(J6=2,"MENOR",IF(J6=3,"MODERADO",IF(J6=4,"MAYOR",IF(J6=5,"CATASTROFICA"," ")))))</f>
        <v>MENOR</v>
      </c>
      <c r="J6" s="68">
        <v>2</v>
      </c>
      <c r="K6" s="71" t="str">
        <f>IF(L6=1,"IMPROBABLE",IF(L6=2,"RARO",IF(L6=3,"MODERADO",IF(L6=4,"PROBABLE",IF(L6=5,"CASI CIERTO"," ")))))</f>
        <v>MODERADO</v>
      </c>
      <c r="L6" s="68">
        <v>3</v>
      </c>
      <c r="M6" s="71" t="str">
        <f>IF(N6&lt;5,"BAJA",IF(N6=6," MODERADA",IF(N6=5,"ALTA",IF(N6=8,"ALTA",IF(N6=9,"ALTA",IF(N6&gt;9,"EXTREMA"," "))))))</f>
        <v> MODERADA</v>
      </c>
      <c r="N6" s="71">
        <f>J6*L6</f>
        <v>6</v>
      </c>
      <c r="O6" s="117" t="s">
        <v>334</v>
      </c>
      <c r="P6" s="53" t="s">
        <v>335</v>
      </c>
      <c r="Q6" s="90" t="s">
        <v>336</v>
      </c>
    </row>
  </sheetData>
  <sheetProtection/>
  <mergeCells count="14">
    <mergeCell ref="B5:B6"/>
    <mergeCell ref="C5:C6"/>
    <mergeCell ref="K2:L4"/>
    <mergeCell ref="M2:M4"/>
    <mergeCell ref="N2:N4"/>
    <mergeCell ref="O2:O4"/>
    <mergeCell ref="P2:P4"/>
    <mergeCell ref="Q2:Q4"/>
    <mergeCell ref="B2:B4"/>
    <mergeCell ref="C2:D4"/>
    <mergeCell ref="E2:E3"/>
    <mergeCell ref="F2:G2"/>
    <mergeCell ref="H2:H3"/>
    <mergeCell ref="I2:J4"/>
  </mergeCells>
  <conditionalFormatting sqref="M5:M6">
    <cfRule type="containsText" priority="1" dxfId="3" operator="containsText" stopIfTrue="1" text="MODERADA">
      <formula>NOT(ISERROR(SEARCH("MODERADA",M5)))</formula>
    </cfRule>
    <cfRule type="containsText" priority="2" dxfId="2" operator="containsText" stopIfTrue="1" text="EXTREMA">
      <formula>NOT(ISERROR(SEARCH("EXTREMA",M5)))</formula>
    </cfRule>
    <cfRule type="containsText" priority="3" dxfId="1" operator="containsText" stopIfTrue="1" text="ALTA">
      <formula>NOT(ISERROR(SEARCH("ALTA",M5)))</formula>
    </cfRule>
    <cfRule type="containsText" priority="4" dxfId="0" operator="containsText" stopIfTrue="1" text="BAJA">
      <formula>NOT(ISERROR(SEARCH("BAJA",M5)))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LOTERIA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cripac</dc:creator>
  <cp:keywords/>
  <dc:description/>
  <cp:lastModifiedBy>Sistemas-ILC</cp:lastModifiedBy>
  <cp:lastPrinted>2019-02-14T16:22:51Z</cp:lastPrinted>
  <dcterms:created xsi:type="dcterms:W3CDTF">2007-09-04T12:35:26Z</dcterms:created>
  <dcterms:modified xsi:type="dcterms:W3CDTF">2019-02-14T20:44:41Z</dcterms:modified>
  <cp:category/>
  <cp:version/>
  <cp:contentType/>
  <cp:contentStatus/>
</cp:coreProperties>
</file>